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2815891E-DCBA-4D13-91E7-E3B3FFC719E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  <c r="F18" i="2"/>
  <c r="J15" i="2"/>
  <c r="I15" i="2"/>
  <c r="H15" i="2"/>
  <c r="G15" i="2"/>
  <c r="J14" i="2"/>
  <c r="I14" i="2"/>
  <c r="H14" i="2"/>
  <c r="G14" i="2"/>
  <c r="F15" i="2"/>
  <c r="F12" i="2"/>
  <c r="F17" i="2" s="1"/>
  <c r="F41" i="1"/>
  <c r="F40" i="1"/>
  <c r="F19" i="1"/>
  <c r="F18" i="1"/>
  <c r="F16" i="2"/>
  <c r="G16" i="2"/>
  <c r="H16" i="2"/>
  <c r="I16" i="2"/>
  <c r="J16" i="2"/>
  <c r="J28" i="1"/>
  <c r="I28" i="1"/>
  <c r="J29" i="1"/>
  <c r="I29" i="1"/>
  <c r="H29" i="1"/>
  <c r="G29" i="1"/>
  <c r="J9" i="1"/>
  <c r="I9" i="1"/>
  <c r="H9" i="1"/>
  <c r="G9" i="1"/>
  <c r="F10" i="2"/>
  <c r="F9" i="2"/>
  <c r="H28" i="1"/>
  <c r="G28" i="1"/>
  <c r="G33" i="1" s="1"/>
  <c r="F31" i="1"/>
  <c r="F32" i="1"/>
  <c r="F22" i="1"/>
  <c r="F21" i="1"/>
  <c r="I10" i="1"/>
  <c r="J10" i="1"/>
  <c r="H10" i="1"/>
  <c r="G10" i="1"/>
  <c r="F39" i="1"/>
  <c r="F17" i="1"/>
  <c r="F10" i="1"/>
  <c r="G14" i="1"/>
  <c r="H14" i="1"/>
  <c r="I14" i="1"/>
  <c r="F22" i="2"/>
  <c r="F21" i="2"/>
  <c r="F7" i="2"/>
  <c r="F8" i="2"/>
  <c r="F6" i="2"/>
  <c r="F43" i="1"/>
  <c r="F28" i="1"/>
  <c r="F30" i="1"/>
  <c r="F29" i="1"/>
  <c r="F36" i="1"/>
  <c r="F6" i="1"/>
  <c r="F8" i="1"/>
  <c r="F7" i="1"/>
  <c r="G17" i="2" l="1"/>
  <c r="F37" i="1" l="1"/>
  <c r="F15" i="1" l="1"/>
  <c r="J17" i="2"/>
  <c r="I17" i="2"/>
  <c r="H17" i="2"/>
  <c r="F14" i="1" l="1"/>
  <c r="J8" i="2"/>
  <c r="I8" i="2"/>
  <c r="H8" i="2"/>
  <c r="G8" i="2"/>
  <c r="J7" i="2"/>
  <c r="I7" i="2"/>
  <c r="H7" i="2"/>
  <c r="G7" i="2"/>
  <c r="G23" i="2"/>
  <c r="J39" i="1" l="1"/>
  <c r="I39" i="1"/>
  <c r="H39" i="1"/>
  <c r="H45" i="1" s="1"/>
  <c r="G39" i="1"/>
  <c r="G45" i="1" s="1"/>
  <c r="J36" i="1"/>
  <c r="I36" i="1"/>
  <c r="H36" i="1"/>
  <c r="G36" i="1"/>
  <c r="I33" i="1"/>
  <c r="J14" i="1"/>
  <c r="J8" i="1"/>
  <c r="I8" i="1"/>
  <c r="H8" i="1"/>
  <c r="G8" i="1"/>
  <c r="J7" i="1"/>
  <c r="I7" i="1"/>
  <c r="H7" i="1"/>
  <c r="H11" i="1" s="1"/>
  <c r="G7" i="1"/>
  <c r="G11" i="1" l="1"/>
  <c r="I45" i="1"/>
  <c r="J45" i="1"/>
  <c r="H33" i="1"/>
  <c r="J33" i="1"/>
  <c r="I11" i="2"/>
  <c r="G11" i="2"/>
  <c r="H11" i="2"/>
  <c r="J11" i="2"/>
  <c r="H38" i="1" l="1"/>
  <c r="J38" i="1"/>
  <c r="I38" i="1"/>
  <c r="G38" i="1"/>
  <c r="J23" i="2" l="1"/>
  <c r="I23" i="2" l="1"/>
  <c r="H23" i="2"/>
  <c r="G16" i="1" l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<sst xmlns="http://schemas.openxmlformats.org/spreadsheetml/2006/main" count="185" uniqueCount="60">
  <si>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</si>
  <si>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</si>
  <si>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</si>
  <si>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</si>
  <si>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</si>
  <si>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</si>
  <si>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</si>
  <si>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</si>
  <si>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</si>
  <si>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</si>
  <si>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</si>
  <si>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</si>
  <si>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</si>
  <si>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</si>
  <si>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</si>
  <si>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</si>
  <si>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</si>
  <si>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</si>
  <si>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</si>
  <si>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</si>
  <si>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</si>
  <si>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</si>
  <si>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</si>
  <si>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</si>
  <si>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</si>
  <si>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</si>
  <si>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</si>
  <si>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</si>
  <si>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</si>
  <si>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</si>
  <si>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</si>
  <si>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</si>
  <si>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</si>
  <si>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</si>
  <si>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</si>
  <si>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</si>
  <si>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</si>
  <si>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</si>
  <si>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</si>
  <si>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</si>
  <si>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</si>
  <si>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</si>
  <si>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</si>
  <si>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</si>
  <si>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</si>
  <si>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42</t>
  </si>
  <si>
    <t>Конфета "35"</t>
  </si>
  <si>
    <t>150/50</t>
  </si>
  <si>
    <t>Каша жидкая молочная пшенная</t>
  </si>
  <si>
    <t>160/40</t>
  </si>
  <si>
    <t>30</t>
  </si>
  <si>
    <t>Какао с молоком</t>
  </si>
  <si>
    <t>Творожное печенье</t>
  </si>
  <si>
    <t>60</t>
  </si>
  <si>
    <t>250/10</t>
  </si>
  <si>
    <t>100</t>
  </si>
  <si>
    <t>40</t>
  </si>
  <si>
    <t>34</t>
  </si>
  <si>
    <t>33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</si>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</sst>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5" xfId="0" applyFont="1" applyBorder="1" applyProtection="1">
      <protection locked="0"/>
    </xf>
    <xf numFmtId="0" fontId="3" fillId="0" borderId="15" xfId="0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8" fillId="0" borderId="15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8" fillId="0" borderId="15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3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21" xfId="0" applyNumberFormat="1" applyBorder="1" applyProtection="1"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zoomScale="110" zoomScaleNormal="110" workbookViewId="0">
      <selection activeCell="H1" sqref="H1:H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7" bestFit="1" customWidth="1"/>
    <col min="6" max="6" width="8.28515625" style="17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103" t="s">
        <v>59</v>
      </c>
      <c r="C1" s="104"/>
      <c r="D1" s="105"/>
      <c r="E1" s="17" t="s">
        <v>27</v>
      </c>
      <c r="F1" s="16"/>
      <c r="H1" s="86">
        <v>44999</v>
      </c>
      <c r="I1" s="15"/>
      <c r="J1" s="86"/>
    </row>
    <row r="2" spans="1:10" ht="15.75" thickBot="1" x14ac:dyDescent="0.3">
      <c r="B2" s="1" t="s">
        <v>26</v>
      </c>
    </row>
    <row r="3" spans="1:10" s="18" customFormat="1" ht="30.75" thickBot="1" x14ac:dyDescent="0.3">
      <c r="A3" s="88" t="s">
        <v>1</v>
      </c>
      <c r="B3" s="89" t="s">
        <v>2</v>
      </c>
      <c r="C3" s="89" t="s">
        <v>19</v>
      </c>
      <c r="D3" s="89" t="s">
        <v>3</v>
      </c>
      <c r="E3" s="90" t="s">
        <v>20</v>
      </c>
      <c r="F3" s="90" t="s">
        <v>4</v>
      </c>
      <c r="G3" s="91" t="s">
        <v>5</v>
      </c>
      <c r="H3" s="89" t="s">
        <v>6</v>
      </c>
      <c r="I3" s="89" t="s">
        <v>7</v>
      </c>
      <c r="J3" s="92" t="s">
        <v>8</v>
      </c>
    </row>
    <row r="4" spans="1:10" ht="30" x14ac:dyDescent="0.25">
      <c r="A4" s="6" t="s">
        <v>9</v>
      </c>
      <c r="B4" s="93" t="s">
        <v>10</v>
      </c>
      <c r="C4" s="75">
        <v>43</v>
      </c>
      <c r="D4" s="76" t="s">
        <v>48</v>
      </c>
      <c r="E4" s="78" t="s">
        <v>35</v>
      </c>
      <c r="F4" s="78">
        <v>17.68</v>
      </c>
      <c r="G4" s="13">
        <v>224.62</v>
      </c>
      <c r="H4" s="13">
        <v>5.64</v>
      </c>
      <c r="I4" s="13">
        <v>7.5</v>
      </c>
      <c r="J4" s="33">
        <v>33.94</v>
      </c>
    </row>
    <row r="5" spans="1:10" ht="15.75" x14ac:dyDescent="0.25">
      <c r="A5" s="6"/>
      <c r="B5" s="94" t="s">
        <v>11</v>
      </c>
      <c r="C5" s="75">
        <v>36</v>
      </c>
      <c r="D5" s="76" t="s">
        <v>51</v>
      </c>
      <c r="E5" s="78" t="s">
        <v>35</v>
      </c>
      <c r="F5" s="78">
        <v>14.34</v>
      </c>
      <c r="G5" s="13">
        <v>117</v>
      </c>
      <c r="H5" s="13">
        <v>4.45</v>
      </c>
      <c r="I5" s="13">
        <v>3.6</v>
      </c>
      <c r="J5" s="33">
        <v>16.149999999999999</v>
      </c>
    </row>
    <row r="6" spans="1:10" ht="15.75" x14ac:dyDescent="0.25">
      <c r="A6" s="6"/>
      <c r="B6" s="27" t="s">
        <v>34</v>
      </c>
      <c r="C6" s="46">
        <v>6</v>
      </c>
      <c r="D6" s="47" t="s">
        <v>37</v>
      </c>
      <c r="E6" s="40">
        <v>12</v>
      </c>
      <c r="F6" s="66">
        <f>10.11*12/12</f>
        <v>10.11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81"/>
      <c r="C7" s="46">
        <v>3</v>
      </c>
      <c r="D7" s="47" t="s">
        <v>33</v>
      </c>
      <c r="E7" s="40">
        <v>10</v>
      </c>
      <c r="F7" s="66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80"/>
      <c r="C8" s="74" t="s">
        <v>21</v>
      </c>
      <c r="D8" s="47" t="s">
        <v>52</v>
      </c>
      <c r="E8" s="40">
        <v>38</v>
      </c>
      <c r="F8" s="66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7" t="s">
        <v>17</v>
      </c>
      <c r="C9" s="46" t="s">
        <v>21</v>
      </c>
      <c r="D9" s="47" t="s">
        <v>22</v>
      </c>
      <c r="E9" s="40">
        <v>22</v>
      </c>
      <c r="F9" s="66">
        <v>0.98</v>
      </c>
      <c r="G9" s="8">
        <f>40*22/20</f>
        <v>44</v>
      </c>
      <c r="H9" s="8">
        <f>0.98*22/20</f>
        <v>1.0779999999999998</v>
      </c>
      <c r="I9" s="8">
        <f>0.2/20*22</f>
        <v>0.22</v>
      </c>
      <c r="J9" s="9">
        <f>8.95/20*22</f>
        <v>9.8449999999999989</v>
      </c>
    </row>
    <row r="10" spans="1:10" ht="15.75" x14ac:dyDescent="0.25">
      <c r="A10" s="6"/>
      <c r="B10" s="54"/>
      <c r="C10" s="46" t="s">
        <v>21</v>
      </c>
      <c r="D10" s="47" t="s">
        <v>38</v>
      </c>
      <c r="E10" s="40">
        <v>22</v>
      </c>
      <c r="F10" s="66">
        <f>88*0.022</f>
        <v>1.9359999999999999</v>
      </c>
      <c r="G10" s="8">
        <f>41.6/20*22</f>
        <v>45.760000000000005</v>
      </c>
      <c r="H10" s="8">
        <f>1.6/20*22</f>
        <v>1.76</v>
      </c>
      <c r="I10" s="8">
        <f>0.3/20*22</f>
        <v>0.32999999999999996</v>
      </c>
      <c r="J10" s="9">
        <f>8.02/20*22</f>
        <v>8.8219999999999992</v>
      </c>
    </row>
    <row r="11" spans="1:10" ht="16.5" thickBot="1" x14ac:dyDescent="0.3">
      <c r="A11" s="59"/>
      <c r="B11" s="60"/>
      <c r="C11" s="61"/>
      <c r="D11" s="62"/>
      <c r="E11" s="63"/>
      <c r="F11" s="70">
        <v>58.52</v>
      </c>
      <c r="G11" s="64">
        <f>SUM(G4:G10)</f>
        <v>676.81999999999994</v>
      </c>
      <c r="H11" s="64">
        <f>SUM(H4:H10)</f>
        <v>17.898</v>
      </c>
      <c r="I11" s="64">
        <f>SUM(I4:I10)</f>
        <v>31.439999999999998</v>
      </c>
      <c r="J11" s="64">
        <f>SUM(J4:J10)</f>
        <v>72.716999999999999</v>
      </c>
    </row>
    <row r="12" spans="1:10" ht="15.75" x14ac:dyDescent="0.25">
      <c r="A12" s="2" t="s">
        <v>23</v>
      </c>
      <c r="B12" s="3"/>
      <c r="C12" s="48">
        <v>30</v>
      </c>
      <c r="D12" s="49" t="s">
        <v>39</v>
      </c>
      <c r="E12" s="41">
        <v>200</v>
      </c>
      <c r="F12" s="69">
        <v>2.8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82"/>
      <c r="C13" s="83">
        <v>65</v>
      </c>
      <c r="D13" s="84" t="s">
        <v>40</v>
      </c>
      <c r="E13" s="85">
        <v>140</v>
      </c>
      <c r="F13" s="78">
        <v>16.64</v>
      </c>
      <c r="G13" s="13">
        <v>235</v>
      </c>
      <c r="H13" s="13">
        <v>8.68</v>
      </c>
      <c r="I13" s="13">
        <v>5.52</v>
      </c>
      <c r="J13" s="33">
        <v>37.78</v>
      </c>
    </row>
    <row r="14" spans="1:10" ht="15.75" x14ac:dyDescent="0.25">
      <c r="A14" s="6"/>
      <c r="B14" s="10"/>
      <c r="C14" s="50" t="s">
        <v>21</v>
      </c>
      <c r="D14" s="51" t="s">
        <v>46</v>
      </c>
      <c r="E14" s="42" t="s">
        <v>45</v>
      </c>
      <c r="F14" s="66">
        <f>422.4*0.042</f>
        <v>17.7408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7" t="s">
        <v>34</v>
      </c>
      <c r="C15" s="46">
        <v>6</v>
      </c>
      <c r="D15" s="47" t="s">
        <v>37</v>
      </c>
      <c r="E15" s="40">
        <v>10</v>
      </c>
      <c r="F15" s="66">
        <f>9.9*10/12</f>
        <v>8.25</v>
      </c>
      <c r="G15" s="8">
        <v>36</v>
      </c>
      <c r="H15" s="8">
        <v>1.36</v>
      </c>
      <c r="I15" s="8">
        <v>2.76</v>
      </c>
      <c r="J15" s="9">
        <v>0.31</v>
      </c>
    </row>
    <row r="16" spans="1:10" ht="16.5" thickBot="1" x14ac:dyDescent="0.3">
      <c r="A16" s="55"/>
      <c r="B16" s="35"/>
      <c r="C16" s="56"/>
      <c r="D16" s="57"/>
      <c r="E16" s="58"/>
      <c r="F16" s="71">
        <v>43.9</v>
      </c>
      <c r="G16" s="67">
        <f>SUM(G12:G14)</f>
        <v>411.476</v>
      </c>
      <c r="H16" s="67">
        <f t="shared" ref="H16:J16" si="0">SUM(H12:H14)</f>
        <v>10.991199999999999</v>
      </c>
      <c r="I16" s="67">
        <f t="shared" si="0"/>
        <v>8.4699999999999989</v>
      </c>
      <c r="J16" s="68">
        <f t="shared" si="0"/>
        <v>72.511200000000002</v>
      </c>
    </row>
    <row r="17" spans="1:10" ht="15.75" x14ac:dyDescent="0.25">
      <c r="A17" s="2" t="s">
        <v>12</v>
      </c>
      <c r="B17" s="3" t="s">
        <v>13</v>
      </c>
      <c r="C17" s="48">
        <v>21</v>
      </c>
      <c r="D17" s="49" t="s">
        <v>32</v>
      </c>
      <c r="E17" s="39" t="s">
        <v>53</v>
      </c>
      <c r="F17" s="69">
        <f>10.33*60/60</f>
        <v>10.33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50">
        <v>73</v>
      </c>
      <c r="D18" s="51" t="s">
        <v>44</v>
      </c>
      <c r="E18" s="42" t="s">
        <v>54</v>
      </c>
      <c r="F18" s="66">
        <f>19.27*250/250+3.86*10/10</f>
        <v>23.13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50">
        <v>66</v>
      </c>
      <c r="D19" s="51" t="s">
        <v>43</v>
      </c>
      <c r="E19" s="42" t="s">
        <v>49</v>
      </c>
      <c r="F19" s="66">
        <f>48.3*40/50+17.7*160/150</f>
        <v>57.519999999999996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24</v>
      </c>
      <c r="C20" s="50">
        <v>74</v>
      </c>
      <c r="D20" s="51" t="s">
        <v>41</v>
      </c>
      <c r="E20" s="42">
        <v>200</v>
      </c>
      <c r="F20" s="66">
        <v>11.4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18</v>
      </c>
      <c r="C21" s="50" t="s">
        <v>21</v>
      </c>
      <c r="D21" s="51" t="s">
        <v>25</v>
      </c>
      <c r="E21" s="42" t="s">
        <v>50</v>
      </c>
      <c r="F21" s="66">
        <f>68*0.03</f>
        <v>2.04</v>
      </c>
      <c r="G21" s="8">
        <v>62.4</v>
      </c>
      <c r="H21" s="8">
        <v>2.4</v>
      </c>
      <c r="I21" s="8">
        <v>0.45</v>
      </c>
      <c r="J21" s="9">
        <v>11.37</v>
      </c>
    </row>
    <row r="22" spans="1:10" ht="15.75" x14ac:dyDescent="0.25">
      <c r="A22" s="6"/>
      <c r="B22" s="14" t="s">
        <v>16</v>
      </c>
      <c r="C22" s="52" t="s">
        <v>21</v>
      </c>
      <c r="D22" s="53" t="s">
        <v>22</v>
      </c>
      <c r="E22" s="43" t="s">
        <v>50</v>
      </c>
      <c r="F22" s="72">
        <f>46.14*0.03</f>
        <v>1.3841999999999999</v>
      </c>
      <c r="G22" s="11">
        <v>60</v>
      </c>
      <c r="H22" s="11">
        <v>1.47</v>
      </c>
      <c r="I22" s="11">
        <v>0.3</v>
      </c>
      <c r="J22" s="12">
        <v>13.44</v>
      </c>
    </row>
    <row r="23" spans="1:10" ht="16.5" thickBot="1" x14ac:dyDescent="0.3">
      <c r="A23" s="34"/>
      <c r="B23" s="35"/>
      <c r="C23" s="36"/>
      <c r="D23" s="36"/>
      <c r="E23" s="45"/>
      <c r="F23" s="73">
        <v>87.79</v>
      </c>
      <c r="G23" s="37">
        <f>SUM(G17:G22)</f>
        <v>739.19999999999993</v>
      </c>
      <c r="H23" s="37">
        <f>SUM(H17:H22)</f>
        <v>26.9</v>
      </c>
      <c r="I23" s="37">
        <f>SUM(I17:I22)</f>
        <v>29.200000000000003</v>
      </c>
      <c r="J23" s="38">
        <f>SUM(J17:J22)</f>
        <v>84.54</v>
      </c>
    </row>
    <row r="24" spans="1:10" ht="16.5" thickBot="1" x14ac:dyDescent="0.3">
      <c r="B24" s="1" t="s">
        <v>28</v>
      </c>
      <c r="E24" s="44"/>
      <c r="F24" s="44"/>
    </row>
    <row r="25" spans="1:10" ht="30.75" thickBot="1" x14ac:dyDescent="0.3">
      <c r="A25" s="88" t="s">
        <v>1</v>
      </c>
      <c r="B25" s="89" t="s">
        <v>2</v>
      </c>
      <c r="C25" s="89" t="s">
        <v>19</v>
      </c>
      <c r="D25" s="89" t="s">
        <v>3</v>
      </c>
      <c r="E25" s="90" t="s">
        <v>20</v>
      </c>
      <c r="F25" s="90" t="s">
        <v>4</v>
      </c>
      <c r="G25" s="91" t="s">
        <v>5</v>
      </c>
      <c r="H25" s="89" t="s">
        <v>6</v>
      </c>
      <c r="I25" s="89" t="s">
        <v>7</v>
      </c>
      <c r="J25" s="92" t="s">
        <v>8</v>
      </c>
    </row>
    <row r="26" spans="1:10" ht="30" x14ac:dyDescent="0.25">
      <c r="A26" s="6" t="s">
        <v>9</v>
      </c>
      <c r="B26" s="82" t="s">
        <v>10</v>
      </c>
      <c r="C26" s="75">
        <v>43</v>
      </c>
      <c r="D26" s="76" t="s">
        <v>48</v>
      </c>
      <c r="E26" s="77" t="s">
        <v>35</v>
      </c>
      <c r="F26" s="78">
        <v>17.68</v>
      </c>
      <c r="G26" s="13">
        <v>224.62</v>
      </c>
      <c r="H26" s="13">
        <v>5.64</v>
      </c>
      <c r="I26" s="13">
        <v>7.5</v>
      </c>
      <c r="J26" s="33">
        <v>33.94</v>
      </c>
    </row>
    <row r="27" spans="1:10" ht="15.75" x14ac:dyDescent="0.25">
      <c r="A27" s="6"/>
      <c r="B27" s="80" t="s">
        <v>11</v>
      </c>
      <c r="C27" s="75">
        <v>36</v>
      </c>
      <c r="D27" s="76" t="s">
        <v>51</v>
      </c>
      <c r="E27" s="77" t="s">
        <v>35</v>
      </c>
      <c r="F27" s="78">
        <v>14.34</v>
      </c>
      <c r="G27" s="13">
        <v>117</v>
      </c>
      <c r="H27" s="13">
        <v>4.45</v>
      </c>
      <c r="I27" s="13">
        <v>3.6</v>
      </c>
      <c r="J27" s="33">
        <v>16.149999999999999</v>
      </c>
    </row>
    <row r="28" spans="1:10" ht="15.75" x14ac:dyDescent="0.25">
      <c r="A28" s="6"/>
      <c r="B28" s="27" t="s">
        <v>34</v>
      </c>
      <c r="C28" s="46">
        <v>6</v>
      </c>
      <c r="D28" s="47" t="s">
        <v>37</v>
      </c>
      <c r="E28" s="40">
        <v>17</v>
      </c>
      <c r="F28" s="66">
        <f>12.44*17/15</f>
        <v>14.098666666666666</v>
      </c>
      <c r="G28" s="8">
        <f>45*17/15</f>
        <v>51</v>
      </c>
      <c r="H28" s="8">
        <f>3.07*17/15</f>
        <v>3.4793333333333334</v>
      </c>
      <c r="I28" s="8">
        <f>3.45*17/15</f>
        <v>3.9100000000000006</v>
      </c>
      <c r="J28" s="9">
        <f>0.38*17/15</f>
        <v>0.43066666666666664</v>
      </c>
    </row>
    <row r="29" spans="1:10" ht="15.75" x14ac:dyDescent="0.25">
      <c r="A29" s="6"/>
      <c r="B29" s="81"/>
      <c r="C29" s="46">
        <v>3</v>
      </c>
      <c r="D29" s="47" t="s">
        <v>33</v>
      </c>
      <c r="E29" s="40">
        <v>12</v>
      </c>
      <c r="F29" s="66">
        <f>9.82*12/10</f>
        <v>11.784000000000001</v>
      </c>
      <c r="G29" s="8">
        <f>64.7*12/10</f>
        <v>77.640000000000015</v>
      </c>
      <c r="H29" s="8">
        <f>0.08*12/10</f>
        <v>9.6000000000000002E-2</v>
      </c>
      <c r="I29" s="8">
        <f>7.15*12/10</f>
        <v>8.5800000000000018</v>
      </c>
      <c r="J29" s="9">
        <f>0.12*12/10</f>
        <v>0.14399999999999999</v>
      </c>
    </row>
    <row r="30" spans="1:10" ht="15.75" x14ac:dyDescent="0.25">
      <c r="A30" s="6"/>
      <c r="B30" s="80"/>
      <c r="C30" s="74" t="s">
        <v>21</v>
      </c>
      <c r="D30" s="47" t="s">
        <v>52</v>
      </c>
      <c r="E30" s="40">
        <v>57</v>
      </c>
      <c r="F30" s="66">
        <f>150*0.057</f>
        <v>8.5500000000000007</v>
      </c>
      <c r="G30" s="8">
        <v>289.48</v>
      </c>
      <c r="H30" s="8">
        <v>7.06</v>
      </c>
      <c r="I30" s="8">
        <v>19.760000000000002</v>
      </c>
      <c r="J30" s="9">
        <v>7.06</v>
      </c>
    </row>
    <row r="31" spans="1:10" ht="15.75" x14ac:dyDescent="0.25">
      <c r="A31" s="6"/>
      <c r="B31" s="27" t="s">
        <v>17</v>
      </c>
      <c r="C31" s="46" t="s">
        <v>21</v>
      </c>
      <c r="D31" s="47" t="s">
        <v>22</v>
      </c>
      <c r="E31" s="40">
        <v>30</v>
      </c>
      <c r="F31" s="66">
        <f>46.14*0.03</f>
        <v>1.3841999999999999</v>
      </c>
      <c r="G31" s="8">
        <v>60</v>
      </c>
      <c r="H31" s="8">
        <v>1.47</v>
      </c>
      <c r="I31" s="8">
        <v>0.3</v>
      </c>
      <c r="J31" s="9">
        <v>13.44</v>
      </c>
    </row>
    <row r="32" spans="1:10" ht="15.75" x14ac:dyDescent="0.25">
      <c r="A32" s="6"/>
      <c r="B32" s="54"/>
      <c r="C32" s="46" t="s">
        <v>21</v>
      </c>
      <c r="D32" s="47" t="s">
        <v>38</v>
      </c>
      <c r="E32" s="40">
        <v>30</v>
      </c>
      <c r="F32" s="66">
        <f>88*0.03</f>
        <v>2.6399999999999997</v>
      </c>
      <c r="G32" s="8">
        <v>62.4</v>
      </c>
      <c r="H32" s="8">
        <v>2.4</v>
      </c>
      <c r="I32" s="8">
        <v>0.05</v>
      </c>
      <c r="J32" s="9">
        <v>12.03</v>
      </c>
    </row>
    <row r="33" spans="1:13" ht="16.5" thickBot="1" x14ac:dyDescent="0.3">
      <c r="A33" s="59"/>
      <c r="B33" s="60"/>
      <c r="C33" s="61"/>
      <c r="D33" s="62"/>
      <c r="E33" s="63"/>
      <c r="F33" s="70">
        <v>68.05</v>
      </c>
      <c r="G33" s="64">
        <f>SUM(G26:G32)</f>
        <v>882.14</v>
      </c>
      <c r="H33" s="64">
        <f>SUM(H26:H32)</f>
        <v>24.595333333333329</v>
      </c>
      <c r="I33" s="64">
        <f>SUM(I26:I32)</f>
        <v>43.7</v>
      </c>
      <c r="J33" s="87">
        <f>SUM(J26:J32)</f>
        <v>83.194666666666663</v>
      </c>
    </row>
    <row r="34" spans="1:13" ht="15.75" x14ac:dyDescent="0.25">
      <c r="A34" s="2" t="s">
        <v>23</v>
      </c>
      <c r="B34" s="3"/>
      <c r="C34" s="48">
        <v>30</v>
      </c>
      <c r="D34" s="49" t="s">
        <v>39</v>
      </c>
      <c r="E34" s="41">
        <v>200</v>
      </c>
      <c r="F34" s="69">
        <v>2.8</v>
      </c>
      <c r="G34" s="4">
        <v>43</v>
      </c>
      <c r="H34" s="4">
        <v>0.06</v>
      </c>
      <c r="I34" s="4">
        <v>0.01</v>
      </c>
      <c r="J34" s="5">
        <v>10.220000000000001</v>
      </c>
    </row>
    <row r="35" spans="1:13" ht="15.75" x14ac:dyDescent="0.25">
      <c r="A35" s="6"/>
      <c r="B35" s="82"/>
      <c r="C35" s="83">
        <v>65</v>
      </c>
      <c r="D35" s="84" t="s">
        <v>40</v>
      </c>
      <c r="E35" s="85">
        <v>150</v>
      </c>
      <c r="F35" s="78">
        <v>17.64</v>
      </c>
      <c r="G35" s="13">
        <v>235</v>
      </c>
      <c r="H35" s="13">
        <v>8.68</v>
      </c>
      <c r="I35" s="13">
        <v>5.52</v>
      </c>
      <c r="J35" s="33">
        <v>37.78</v>
      </c>
    </row>
    <row r="36" spans="1:13" ht="15.75" x14ac:dyDescent="0.25">
      <c r="A36" s="6"/>
      <c r="B36" s="10"/>
      <c r="C36" s="50" t="s">
        <v>21</v>
      </c>
      <c r="D36" s="51" t="s">
        <v>46</v>
      </c>
      <c r="E36" s="42" t="s">
        <v>45</v>
      </c>
      <c r="F36" s="66">
        <f>422.4*0.042</f>
        <v>17.7408</v>
      </c>
      <c r="G36" s="8">
        <f>158.9*42/50</f>
        <v>133.476</v>
      </c>
      <c r="H36" s="8">
        <f>2.68*42/50</f>
        <v>2.2511999999999999</v>
      </c>
      <c r="I36" s="8">
        <f>3.5*42/50</f>
        <v>2.94</v>
      </c>
      <c r="J36" s="9">
        <f>29.18*42/50</f>
        <v>24.511199999999999</v>
      </c>
    </row>
    <row r="37" spans="1:13" ht="15.75" x14ac:dyDescent="0.25">
      <c r="A37" s="6"/>
      <c r="B37" s="27" t="s">
        <v>34</v>
      </c>
      <c r="C37" s="46">
        <v>6</v>
      </c>
      <c r="D37" s="47" t="s">
        <v>37</v>
      </c>
      <c r="E37" s="40">
        <v>18</v>
      </c>
      <c r="F37" s="66">
        <f>12.19*18/15</f>
        <v>14.627999999999998</v>
      </c>
      <c r="G37" s="8">
        <v>45</v>
      </c>
      <c r="H37" s="8">
        <v>3.07</v>
      </c>
      <c r="I37" s="8">
        <v>3.45</v>
      </c>
      <c r="J37" s="9">
        <v>0.38</v>
      </c>
    </row>
    <row r="38" spans="1:13" ht="16.5" thickBot="1" x14ac:dyDescent="0.3">
      <c r="A38" s="55"/>
      <c r="B38" s="35"/>
      <c r="C38" s="56"/>
      <c r="D38" s="57"/>
      <c r="E38" s="58"/>
      <c r="F38" s="71">
        <v>51.02</v>
      </c>
      <c r="G38" s="67">
        <f>SUM(G34:G36)</f>
        <v>411.476</v>
      </c>
      <c r="H38" s="67">
        <f t="shared" ref="H38:J38" si="1">SUM(H34:H36)</f>
        <v>10.991199999999999</v>
      </c>
      <c r="I38" s="67">
        <f t="shared" si="1"/>
        <v>8.4699999999999989</v>
      </c>
      <c r="J38" s="68">
        <f t="shared" si="1"/>
        <v>72.511200000000002</v>
      </c>
    </row>
    <row r="39" spans="1:13" ht="15.75" x14ac:dyDescent="0.25">
      <c r="A39" s="2" t="s">
        <v>12</v>
      </c>
      <c r="B39" s="3" t="s">
        <v>13</v>
      </c>
      <c r="C39" s="48">
        <v>21</v>
      </c>
      <c r="D39" s="49" t="s">
        <v>32</v>
      </c>
      <c r="E39" s="39" t="s">
        <v>55</v>
      </c>
      <c r="F39" s="69">
        <f>17.22*100/100</f>
        <v>17.22</v>
      </c>
      <c r="G39" s="4">
        <f>88.8*100/60</f>
        <v>148</v>
      </c>
      <c r="H39" s="4">
        <f>1.02*100/60</f>
        <v>1.7</v>
      </c>
      <c r="I39" s="4">
        <f>7.98*100/60</f>
        <v>13.3</v>
      </c>
      <c r="J39" s="5">
        <f>3.06*100/60</f>
        <v>5.0999999999999996</v>
      </c>
    </row>
    <row r="40" spans="1:13" ht="30" x14ac:dyDescent="0.25">
      <c r="A40" s="6"/>
      <c r="B40" s="7" t="s">
        <v>14</v>
      </c>
      <c r="C40" s="50">
        <v>73</v>
      </c>
      <c r="D40" s="51" t="s">
        <v>44</v>
      </c>
      <c r="E40" s="42" t="s">
        <v>54</v>
      </c>
      <c r="F40" s="66">
        <f>19.27*250/250+3.86*10/10</f>
        <v>23.13</v>
      </c>
      <c r="G40" s="8">
        <v>206</v>
      </c>
      <c r="H40" s="8">
        <v>10.31</v>
      </c>
      <c r="I40" s="8">
        <v>7.55</v>
      </c>
      <c r="J40" s="9">
        <v>18.48</v>
      </c>
      <c r="M40" t="s">
        <v>36</v>
      </c>
    </row>
    <row r="41" spans="1:13" ht="15.75" x14ac:dyDescent="0.25">
      <c r="A41" s="6"/>
      <c r="B41" s="7" t="s">
        <v>15</v>
      </c>
      <c r="C41" s="50">
        <v>66</v>
      </c>
      <c r="D41" s="51" t="s">
        <v>43</v>
      </c>
      <c r="E41" s="42" t="s">
        <v>47</v>
      </c>
      <c r="F41" s="66">
        <f>48.3*50/50+17.7*150/150</f>
        <v>66</v>
      </c>
      <c r="G41" s="8">
        <v>235</v>
      </c>
      <c r="H41" s="8">
        <v>10.66</v>
      </c>
      <c r="I41" s="8">
        <v>12.92</v>
      </c>
      <c r="J41" s="9">
        <v>17.21</v>
      </c>
    </row>
    <row r="42" spans="1:13" ht="15.75" x14ac:dyDescent="0.25">
      <c r="A42" s="6"/>
      <c r="B42" s="7" t="s">
        <v>24</v>
      </c>
      <c r="C42" s="50">
        <v>74</v>
      </c>
      <c r="D42" s="51" t="s">
        <v>41</v>
      </c>
      <c r="E42" s="42">
        <v>200</v>
      </c>
      <c r="F42" s="66">
        <v>11.4</v>
      </c>
      <c r="G42" s="8">
        <v>87</v>
      </c>
      <c r="H42" s="8">
        <v>1.04</v>
      </c>
      <c r="I42" s="8">
        <v>0</v>
      </c>
      <c r="J42" s="9">
        <v>20.98</v>
      </c>
    </row>
    <row r="43" spans="1:13" ht="15.75" x14ac:dyDescent="0.25">
      <c r="A43" s="6"/>
      <c r="B43" s="7" t="s">
        <v>18</v>
      </c>
      <c r="C43" s="50" t="s">
        <v>21</v>
      </c>
      <c r="D43" s="51" t="s">
        <v>25</v>
      </c>
      <c r="E43" s="42" t="s">
        <v>56</v>
      </c>
      <c r="F43" s="66">
        <f>68*0.039</f>
        <v>2.6520000000000001</v>
      </c>
      <c r="G43" s="8">
        <v>83.2</v>
      </c>
      <c r="H43" s="8">
        <v>3.2</v>
      </c>
      <c r="I43" s="8">
        <v>0.06</v>
      </c>
      <c r="J43" s="9">
        <v>16.04</v>
      </c>
    </row>
    <row r="44" spans="1:13" ht="15.75" x14ac:dyDescent="0.25">
      <c r="A44" s="6"/>
      <c r="B44" s="14" t="s">
        <v>16</v>
      </c>
      <c r="C44" s="52" t="s">
        <v>21</v>
      </c>
      <c r="D44" s="53" t="s">
        <v>22</v>
      </c>
      <c r="E44" s="43" t="s">
        <v>56</v>
      </c>
      <c r="F44" s="72">
        <v>1.79</v>
      </c>
      <c r="G44" s="11">
        <v>80</v>
      </c>
      <c r="H44" s="11">
        <v>1.96</v>
      </c>
      <c r="I44" s="11">
        <v>0.4</v>
      </c>
      <c r="J44" s="12">
        <v>17.920000000000002</v>
      </c>
    </row>
    <row r="45" spans="1:13" s="20" customFormat="1" ht="16.5" thickBot="1" x14ac:dyDescent="0.3">
      <c r="A45" s="34"/>
      <c r="B45" s="35"/>
      <c r="C45" s="36"/>
      <c r="D45" s="36"/>
      <c r="E45" s="45"/>
      <c r="F45" s="73">
        <v>102.06</v>
      </c>
      <c r="G45" s="37">
        <f>SUM(G39:G44)</f>
        <v>839.2</v>
      </c>
      <c r="H45" s="37">
        <f>SUM(H39:H44)</f>
        <v>28.87</v>
      </c>
      <c r="I45" s="37">
        <f>SUM(I39:I44)</f>
        <v>34.230000000000004</v>
      </c>
      <c r="J45" s="38">
        <f>SUM(J39:J44)</f>
        <v>95.73</v>
      </c>
    </row>
    <row r="46" spans="1:13" x14ac:dyDescent="0.25">
      <c r="A46" s="19" t="s">
        <v>30</v>
      </c>
    </row>
    <row r="47" spans="1:13" x14ac:dyDescent="0.25">
      <c r="A47" s="19" t="s">
        <v>42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39 F14:F15 G14 F7 F28:F29 H10 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H1" sqref="H1:H1048576"/>
    </sheetView>
  </sheetViews>
  <sheetFormatPr defaultColWidth="8.85546875" defaultRowHeight="15" x14ac:dyDescent="0.25"/>
  <cols>
    <col min="1" max="1" width="11.7109375" style="20" bestFit="1" customWidth="1"/>
    <col min="2" max="2" width="11.5703125" style="20" customWidth="1"/>
    <col min="3" max="3" width="7.140625" style="20" bestFit="1" customWidth="1"/>
    <col min="4" max="4" width="24.7109375" style="20" bestFit="1" customWidth="1"/>
    <col min="5" max="5" width="8.140625" style="21" bestFit="1" customWidth="1"/>
    <col min="6" max="6" width="7.140625" style="21" bestFit="1" customWidth="1"/>
    <col min="7" max="7" width="7.7109375" style="20" customWidth="1"/>
    <col min="8" max="8" width="10.140625" style="20" bestFit="1" customWidth="1"/>
    <col min="9" max="9" width="6.5703125" style="20" customWidth="1"/>
    <col min="10" max="10" width="10.140625" style="20" bestFit="1" customWidth="1"/>
    <col min="11" max="16384" width="8.85546875" style="20"/>
  </cols>
  <sheetData>
    <row r="1" spans="1:10" ht="28.9" customHeight="1" x14ac:dyDescent="0.25">
      <c r="A1" s="20" t="s">
        <v>0</v>
      </c>
      <c r="B1" s="106" t="s">
        <v>59</v>
      </c>
      <c r="C1" s="107"/>
      <c r="D1" s="108"/>
      <c r="E1" s="21" t="s">
        <v>27</v>
      </c>
      <c r="F1" s="22"/>
      <c r="H1" s="86">
        <v>44999</v>
      </c>
      <c r="I1" s="15"/>
      <c r="J1" s="86"/>
    </row>
    <row r="2" spans="1:10" ht="15.75" thickBot="1" x14ac:dyDescent="0.3">
      <c r="B2" s="23" t="s">
        <v>31</v>
      </c>
    </row>
    <row r="3" spans="1:10" s="24" customFormat="1" ht="30" x14ac:dyDescent="0.25">
      <c r="A3" s="95" t="s">
        <v>1</v>
      </c>
      <c r="B3" s="96" t="s">
        <v>2</v>
      </c>
      <c r="C3" s="96" t="s">
        <v>19</v>
      </c>
      <c r="D3" s="96" t="s">
        <v>3</v>
      </c>
      <c r="E3" s="97" t="s">
        <v>20</v>
      </c>
      <c r="F3" s="97" t="s">
        <v>4</v>
      </c>
      <c r="G3" s="98" t="s">
        <v>5</v>
      </c>
      <c r="H3" s="96" t="s">
        <v>6</v>
      </c>
      <c r="I3" s="96" t="s">
        <v>7</v>
      </c>
      <c r="J3" s="99" t="s">
        <v>8</v>
      </c>
    </row>
    <row r="4" spans="1:10" s="24" customFormat="1" ht="30" x14ac:dyDescent="0.25">
      <c r="A4" s="102" t="s">
        <v>9</v>
      </c>
      <c r="B4" s="7" t="s">
        <v>10</v>
      </c>
      <c r="C4" s="46">
        <v>43</v>
      </c>
      <c r="D4" s="47" t="s">
        <v>48</v>
      </c>
      <c r="E4" s="42" t="s">
        <v>35</v>
      </c>
      <c r="F4" s="66">
        <v>23.5</v>
      </c>
      <c r="G4" s="8">
        <v>224.62</v>
      </c>
      <c r="H4" s="8">
        <v>5.64</v>
      </c>
      <c r="I4" s="8">
        <v>7.5</v>
      </c>
      <c r="J4" s="9">
        <v>33.94</v>
      </c>
    </row>
    <row r="5" spans="1:10" ht="13.9" customHeight="1" x14ac:dyDescent="0.25">
      <c r="A5" s="102"/>
      <c r="B5" s="94" t="s">
        <v>11</v>
      </c>
      <c r="C5" s="46">
        <v>36</v>
      </c>
      <c r="D5" s="47" t="s">
        <v>51</v>
      </c>
      <c r="E5" s="42" t="s">
        <v>35</v>
      </c>
      <c r="F5" s="66">
        <v>19.07</v>
      </c>
      <c r="G5" s="8">
        <v>100</v>
      </c>
      <c r="H5" s="8">
        <v>3.9</v>
      </c>
      <c r="I5" s="8">
        <v>3</v>
      </c>
      <c r="J5" s="9">
        <v>15.28</v>
      </c>
    </row>
    <row r="6" spans="1:10" ht="15.75" x14ac:dyDescent="0.25">
      <c r="A6" s="102"/>
      <c r="B6" s="94" t="s">
        <v>34</v>
      </c>
      <c r="C6" s="46">
        <v>6</v>
      </c>
      <c r="D6" s="47" t="s">
        <v>37</v>
      </c>
      <c r="E6" s="40">
        <v>12</v>
      </c>
      <c r="F6" s="66">
        <f>13.44*12/12</f>
        <v>13.44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102"/>
      <c r="B7" s="94"/>
      <c r="C7" s="46">
        <v>3</v>
      </c>
      <c r="D7" s="47" t="s">
        <v>33</v>
      </c>
      <c r="E7" s="40">
        <v>12</v>
      </c>
      <c r="F7" s="66">
        <f>13.06*12/10</f>
        <v>15.672000000000001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102"/>
      <c r="B8" s="94"/>
      <c r="C8" s="46" t="s">
        <v>21</v>
      </c>
      <c r="D8" s="47" t="s">
        <v>52</v>
      </c>
      <c r="E8" s="40">
        <v>38</v>
      </c>
      <c r="F8" s="66">
        <f>150*0.038*1.33</f>
        <v>7.5810000000000004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102"/>
      <c r="B9" s="94" t="s">
        <v>17</v>
      </c>
      <c r="C9" s="46" t="s">
        <v>21</v>
      </c>
      <c r="D9" s="47" t="s">
        <v>22</v>
      </c>
      <c r="E9" s="40">
        <v>30</v>
      </c>
      <c r="F9" s="66">
        <f>55.37*0.03</f>
        <v>1.6610999999999998</v>
      </c>
      <c r="G9" s="11">
        <v>60</v>
      </c>
      <c r="H9" s="11">
        <v>1.47</v>
      </c>
      <c r="I9" s="11">
        <v>0.3</v>
      </c>
      <c r="J9" s="12">
        <v>13.44</v>
      </c>
    </row>
    <row r="10" spans="1:10" ht="15.75" x14ac:dyDescent="0.25">
      <c r="A10" s="102"/>
      <c r="B10" s="101"/>
      <c r="C10" s="46" t="s">
        <v>21</v>
      </c>
      <c r="D10" s="47" t="s">
        <v>38</v>
      </c>
      <c r="E10" s="40">
        <v>30</v>
      </c>
      <c r="F10" s="66">
        <f>105.6*0.03</f>
        <v>3.1679999999999997</v>
      </c>
      <c r="G10" s="8">
        <v>62.4</v>
      </c>
      <c r="H10" s="8">
        <v>2.4</v>
      </c>
      <c r="I10" s="8">
        <v>0.45</v>
      </c>
      <c r="J10" s="9">
        <v>11.37</v>
      </c>
    </row>
    <row r="11" spans="1:10" ht="16.5" thickBot="1" x14ac:dyDescent="0.3">
      <c r="A11" s="34"/>
      <c r="B11" s="35"/>
      <c r="C11" s="56"/>
      <c r="D11" s="57"/>
      <c r="E11" s="58"/>
      <c r="F11" s="71">
        <v>78</v>
      </c>
      <c r="G11" s="67">
        <f>SUM(G4:G10)</f>
        <v>692.45999999999992</v>
      </c>
      <c r="H11" s="67">
        <f>SUM(H4:H10)</f>
        <v>18.38</v>
      </c>
      <c r="I11" s="67">
        <f>SUM(I4:I10)</f>
        <v>31.04</v>
      </c>
      <c r="J11" s="68">
        <f>SUM(J4:J10)</f>
        <v>77.990000000000009</v>
      </c>
    </row>
    <row r="12" spans="1:10" ht="15.75" x14ac:dyDescent="0.25">
      <c r="A12" s="26"/>
      <c r="B12" s="82" t="s">
        <v>15</v>
      </c>
      <c r="C12" s="83">
        <v>66</v>
      </c>
      <c r="D12" s="84" t="s">
        <v>43</v>
      </c>
      <c r="E12" s="77" t="s">
        <v>49</v>
      </c>
      <c r="F12" s="100">
        <f>64.24*40/50+23.53*160/150</f>
        <v>76.490666666666669</v>
      </c>
      <c r="G12" s="13">
        <v>235</v>
      </c>
      <c r="H12" s="13">
        <v>10.66</v>
      </c>
      <c r="I12" s="13">
        <v>12.92</v>
      </c>
      <c r="J12" s="33">
        <v>17.21</v>
      </c>
    </row>
    <row r="13" spans="1:10" ht="15.75" x14ac:dyDescent="0.25">
      <c r="A13" s="26"/>
      <c r="B13" s="80" t="s">
        <v>11</v>
      </c>
      <c r="C13" s="50">
        <v>74</v>
      </c>
      <c r="D13" s="51" t="s">
        <v>41</v>
      </c>
      <c r="E13" s="77" t="s">
        <v>35</v>
      </c>
      <c r="F13" s="78">
        <v>15.16</v>
      </c>
      <c r="G13" s="8">
        <v>87</v>
      </c>
      <c r="H13" s="8">
        <v>1.04</v>
      </c>
      <c r="I13" s="8">
        <v>0</v>
      </c>
      <c r="J13" s="9">
        <v>20.98</v>
      </c>
    </row>
    <row r="14" spans="1:10" ht="15.75" x14ac:dyDescent="0.25">
      <c r="A14" s="26"/>
      <c r="B14" s="7" t="s">
        <v>18</v>
      </c>
      <c r="C14" s="50" t="s">
        <v>21</v>
      </c>
      <c r="D14" s="51" t="s">
        <v>25</v>
      </c>
      <c r="E14" s="42" t="s">
        <v>57</v>
      </c>
      <c r="F14" s="66">
        <v>2.73</v>
      </c>
      <c r="G14" s="8">
        <f>62.4*34/30</f>
        <v>70.72</v>
      </c>
      <c r="H14" s="8">
        <f>2.4*34/30</f>
        <v>2.7199999999999998</v>
      </c>
      <c r="I14" s="8">
        <f>0.45*34/30</f>
        <v>0.51</v>
      </c>
      <c r="J14" s="9">
        <f>11.37*34/30</f>
        <v>12.885999999999999</v>
      </c>
    </row>
    <row r="15" spans="1:10" ht="15.75" x14ac:dyDescent="0.25">
      <c r="A15" s="26"/>
      <c r="B15" s="14" t="s">
        <v>16</v>
      </c>
      <c r="C15" s="52" t="s">
        <v>21</v>
      </c>
      <c r="D15" s="53" t="s">
        <v>22</v>
      </c>
      <c r="E15" s="43" t="s">
        <v>58</v>
      </c>
      <c r="F15" s="72">
        <f>55.37*0.033</f>
        <v>1.82721</v>
      </c>
      <c r="G15" s="11">
        <f>60*33/30</f>
        <v>66</v>
      </c>
      <c r="H15" s="11">
        <f>1.47*33/30</f>
        <v>1.617</v>
      </c>
      <c r="I15" s="11">
        <f>0.3*33/30</f>
        <v>0.33</v>
      </c>
      <c r="J15" s="12">
        <f>13.44*33/30</f>
        <v>14.783999999999999</v>
      </c>
    </row>
    <row r="16" spans="1:10" ht="15.75" x14ac:dyDescent="0.25">
      <c r="A16" s="26"/>
      <c r="B16" s="27" t="s">
        <v>34</v>
      </c>
      <c r="C16" s="50" t="s">
        <v>21</v>
      </c>
      <c r="D16" s="47" t="s">
        <v>52</v>
      </c>
      <c r="E16" s="40">
        <v>19</v>
      </c>
      <c r="F16" s="66">
        <f>150*0.019*1.33</f>
        <v>3.7905000000000002</v>
      </c>
      <c r="G16" s="8">
        <f>158.9*42/50</f>
        <v>133.476</v>
      </c>
      <c r="H16" s="8">
        <f>2.68*42/50</f>
        <v>2.2511999999999999</v>
      </c>
      <c r="I16" s="8">
        <f>3.5*42/50</f>
        <v>2.94</v>
      </c>
      <c r="J16" s="9">
        <f>29.18*42/50</f>
        <v>24.511199999999999</v>
      </c>
    </row>
    <row r="17" spans="1:10" ht="16.5" thickBot="1" x14ac:dyDescent="0.3">
      <c r="A17" s="28"/>
      <c r="B17" s="29"/>
      <c r="C17" s="30"/>
      <c r="D17" s="30"/>
      <c r="E17" s="65"/>
      <c r="F17" s="79">
        <f>SUM(F12:F16)</f>
        <v>99.998376666666658</v>
      </c>
      <c r="G17" s="31">
        <f>SUM(G12:G16)</f>
        <v>592.19600000000003</v>
      </c>
      <c r="H17" s="31">
        <f>SUM(H12:H16)</f>
        <v>18.2882</v>
      </c>
      <c r="I17" s="31">
        <f>SUM(I12:I16)</f>
        <v>16.7</v>
      </c>
      <c r="J17" s="32">
        <f>SUM(J12:J16)</f>
        <v>90.371199999999988</v>
      </c>
    </row>
    <row r="18" spans="1:10" ht="30" x14ac:dyDescent="0.25">
      <c r="A18" s="25"/>
      <c r="B18" s="7" t="s">
        <v>14</v>
      </c>
      <c r="C18" s="50">
        <v>73</v>
      </c>
      <c r="D18" s="51" t="s">
        <v>44</v>
      </c>
      <c r="E18" s="42" t="s">
        <v>54</v>
      </c>
      <c r="F18" s="66">
        <f>25.62*250/250+5.13*10/10</f>
        <v>30.75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26"/>
      <c r="B19" s="7" t="s">
        <v>15</v>
      </c>
      <c r="C19" s="50">
        <v>66</v>
      </c>
      <c r="D19" s="51" t="s">
        <v>43</v>
      </c>
      <c r="E19" s="77" t="s">
        <v>49</v>
      </c>
      <c r="F19" s="100">
        <f>64.24*40/50+23.53*160/150</f>
        <v>76.490666666666669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26"/>
      <c r="B20" s="80" t="s">
        <v>11</v>
      </c>
      <c r="C20" s="50">
        <v>74</v>
      </c>
      <c r="D20" s="51" t="s">
        <v>41</v>
      </c>
      <c r="E20" s="77" t="s">
        <v>35</v>
      </c>
      <c r="F20" s="78">
        <v>15.16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26"/>
      <c r="B21" s="7" t="s">
        <v>18</v>
      </c>
      <c r="C21" s="50" t="s">
        <v>21</v>
      </c>
      <c r="D21" s="51" t="s">
        <v>25</v>
      </c>
      <c r="E21" s="42" t="s">
        <v>50</v>
      </c>
      <c r="F21" s="66">
        <f>81.6*0.03</f>
        <v>2.448</v>
      </c>
      <c r="G21" s="8">
        <v>62.4</v>
      </c>
      <c r="H21" s="8">
        <v>2.4</v>
      </c>
      <c r="I21" s="8">
        <v>0.45</v>
      </c>
      <c r="J21" s="9">
        <v>11.37</v>
      </c>
    </row>
    <row r="22" spans="1:10" ht="15.75" x14ac:dyDescent="0.25">
      <c r="A22" s="26"/>
      <c r="B22" s="14" t="s">
        <v>16</v>
      </c>
      <c r="C22" s="52" t="s">
        <v>21</v>
      </c>
      <c r="D22" s="53" t="s">
        <v>22</v>
      </c>
      <c r="E22" s="43" t="s">
        <v>50</v>
      </c>
      <c r="F22" s="72">
        <f>55.37*0.029</f>
        <v>1.6057300000000001</v>
      </c>
      <c r="G22" s="11">
        <v>60</v>
      </c>
      <c r="H22" s="11">
        <v>1.47</v>
      </c>
      <c r="I22" s="11">
        <v>0.3</v>
      </c>
      <c r="J22" s="12">
        <v>13.44</v>
      </c>
    </row>
    <row r="23" spans="1:10" ht="16.5" thickBot="1" x14ac:dyDescent="0.3">
      <c r="A23" s="28"/>
      <c r="B23" s="29"/>
      <c r="C23" s="30"/>
      <c r="D23" s="30"/>
      <c r="E23" s="65"/>
      <c r="F23" s="79">
        <v>125</v>
      </c>
      <c r="G23" s="31">
        <f>SUM(G18:G22)</f>
        <v>650.4</v>
      </c>
      <c r="H23" s="31">
        <f>SUM(H19:H22)</f>
        <v>15.57</v>
      </c>
      <c r="I23" s="31">
        <f>SUM(I19:I22)</f>
        <v>13.67</v>
      </c>
      <c r="J23" s="32">
        <f>SUM(J19:J22)</f>
        <v>62.999999999999993</v>
      </c>
    </row>
    <row r="24" spans="1:10" customFormat="1" x14ac:dyDescent="0.25">
      <c r="E24" s="17"/>
      <c r="F24" s="17"/>
    </row>
    <row r="25" spans="1:10" customFormat="1" x14ac:dyDescent="0.25">
      <c r="A25" s="19" t="s">
        <v>29</v>
      </c>
      <c r="E25" s="17"/>
      <c r="F25" s="17"/>
    </row>
    <row r="26" spans="1:10" customFormat="1" x14ac:dyDescent="0.25">
      <c r="E26" s="17"/>
      <c r="F26" s="17"/>
    </row>
    <row r="27" spans="1:10" customFormat="1" x14ac:dyDescent="0.25">
      <c r="A27" s="19" t="s">
        <v>30</v>
      </c>
      <c r="E27" s="17"/>
      <c r="F27" s="17"/>
    </row>
    <row r="28" spans="1:10" customFormat="1" x14ac:dyDescent="0.25">
      <c r="E28" s="17"/>
      <c r="F28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6 G7 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2022-09-13T05:06:54Z</cp:lastPrinted>
  <dcterms:created xsi:type="dcterms:W3CDTF">2015-06-05T18:19:34Z</dcterms:created>
  <dcterms:modified xsi:type="dcterms:W3CDTF">2023-03-13T04:54:49Z</dcterms:modified>
</cp:coreProperties>
</file>