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D41BD2D3-7A31-4736-8ADC-E3E71E89B83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8" i="1"/>
  <c r="F8" i="2"/>
  <c r="F7" i="2"/>
  <c r="F6" i="2"/>
  <c r="J7" i="2"/>
  <c r="I7" i="2"/>
  <c r="H7" i="2"/>
  <c r="G7" i="2"/>
  <c r="J6" i="2"/>
  <c r="I6" i="2"/>
  <c r="H6" i="2"/>
  <c r="G6" i="2"/>
  <c r="F38" i="1"/>
  <c r="J37" i="1"/>
  <c r="I37" i="1"/>
  <c r="H37" i="1"/>
  <c r="G37" i="1"/>
  <c r="F36" i="1"/>
  <c r="F29" i="1"/>
  <c r="F28" i="1"/>
  <c r="F22" i="1"/>
  <c r="F21" i="1"/>
  <c r="J22" i="1"/>
  <c r="I22" i="1"/>
  <c r="H22" i="1"/>
  <c r="G22" i="1"/>
  <c r="J21" i="1"/>
  <c r="I21" i="1"/>
  <c r="H21" i="1"/>
  <c r="G21" i="1"/>
  <c r="J18" i="1"/>
  <c r="I18" i="1"/>
  <c r="H18" i="1"/>
  <c r="F14" i="1"/>
  <c r="F7" i="1"/>
  <c r="F6" i="1"/>
  <c r="F4" i="2" l="1"/>
  <c r="F17" i="2"/>
  <c r="F18" i="2"/>
  <c r="F20" i="2"/>
  <c r="J19" i="2"/>
  <c r="I19" i="2"/>
  <c r="H19" i="2"/>
  <c r="G19" i="2"/>
  <c r="F12" i="2"/>
  <c r="F10" i="2"/>
  <c r="J11" i="2"/>
  <c r="I11" i="2"/>
  <c r="H11" i="2"/>
  <c r="G11" i="2"/>
  <c r="F41" i="1"/>
  <c r="F39" i="1"/>
  <c r="F26" i="1"/>
  <c r="F17" i="1"/>
  <c r="F19" i="1"/>
  <c r="F4" i="1"/>
  <c r="J23" i="2"/>
  <c r="J22" i="2"/>
  <c r="I23" i="2"/>
  <c r="I22" i="2"/>
  <c r="H23" i="2"/>
  <c r="H22" i="2"/>
  <c r="G23" i="2"/>
  <c r="G22" i="2"/>
  <c r="J15" i="2"/>
  <c r="J14" i="2"/>
  <c r="I15" i="2"/>
  <c r="I14" i="2"/>
  <c r="H15" i="2"/>
  <c r="H14" i="2"/>
  <c r="G15" i="2"/>
  <c r="G14" i="2"/>
  <c r="J28" i="1"/>
  <c r="I28" i="1"/>
  <c r="H28" i="1"/>
  <c r="G28" i="1"/>
  <c r="J29" i="1"/>
  <c r="I29" i="1"/>
  <c r="H29" i="1"/>
  <c r="G29" i="1"/>
  <c r="J7" i="1"/>
  <c r="J6" i="1"/>
  <c r="I7" i="1"/>
  <c r="I6" i="1"/>
  <c r="H7" i="1"/>
  <c r="H6" i="1"/>
  <c r="G7" i="1"/>
  <c r="G6" i="1"/>
  <c r="F23" i="2"/>
  <c r="F15" i="2"/>
  <c r="F44" i="1"/>
  <c r="F40" i="1"/>
  <c r="F33" i="1"/>
  <c r="G23" i="1"/>
  <c r="F16" i="1"/>
  <c r="F18" i="1"/>
  <c r="F11" i="1"/>
  <c r="H24" i="2" l="1"/>
  <c r="F35" i="1"/>
  <c r="F13" i="1"/>
  <c r="J24" i="2"/>
  <c r="I24" i="2"/>
  <c r="G24" i="2"/>
  <c r="J16" i="2"/>
  <c r="I16" i="2"/>
  <c r="H16" i="2"/>
  <c r="G16" i="2"/>
  <c r="H9" i="2"/>
  <c r="G9" i="2"/>
  <c r="I45" i="1" l="1"/>
  <c r="H45" i="1"/>
  <c r="G45" i="1"/>
  <c r="J23" i="1" l="1"/>
  <c r="I23" i="1"/>
  <c r="H23" i="1"/>
  <c r="G14" i="1"/>
  <c r="J11" i="1"/>
  <c r="J15" i="1" s="1"/>
  <c r="I11" i="1"/>
  <c r="I15" i="1" s="1"/>
  <c r="H11" i="1"/>
  <c r="H15" i="1" s="1"/>
  <c r="G11" i="1"/>
  <c r="G15" i="1" l="1"/>
  <c r="J9" i="2"/>
  <c r="I9" i="2"/>
  <c r="J45" i="1"/>
  <c r="J31" i="1"/>
  <c r="I31" i="1"/>
  <c r="H31" i="1"/>
  <c r="G31" i="1"/>
  <c r="J9" i="1"/>
  <c r="I9" i="1"/>
  <c r="H9" i="1"/>
  <c r="G9" i="1"/>
</calcChain>
</file>

<file path=xl/sharedStrings.xml><?xml version="1.0" encoding="utf-8"?>
<sst xmlns="http://schemas.openxmlformats.org/spreadsheetml/2006/main" count="190" uniqueCount="66">
  <si>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</si>
  <si>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</si>
  <si>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</si>
  <si>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</si>
  <si>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</si>
  <si>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</si>
  <si>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</si>
  <si>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</si>
  <si>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</si>
  <si>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</si>
  <si>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</si>
  <si>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</si>
  <si>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</si>
  <si>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</si>
  <si>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</si>
  <si>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</si>
  <si>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</si>
  <si>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</si>
  <si>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</si>
  <si>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</si>
  <si>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</si>
  <si>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</si>
  <si>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</si>
  <si>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</si>
  <si>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</si>
  <si>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</si>
  <si>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</si>
  <si>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</si>
  <si>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</si>
  <si>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</si>
  <si>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</si>
  <si>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</si>
  <si>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</si>
  <si>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</si>
  <si>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</si>
  <si>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</si>
  <si>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</si>
  <si>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</si>
  <si>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</si>
  <si>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</si>
  <si>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180/40</t>
  </si>
  <si>
    <t>30</t>
  </si>
  <si>
    <t>100</t>
  </si>
  <si>
    <t>Какао с молоком</t>
  </si>
  <si>
    <t>Компот из смеси сухофруктов</t>
  </si>
  <si>
    <t>Батон</t>
  </si>
  <si>
    <t>хлеб чер.</t>
  </si>
  <si>
    <t>Конфета "35"</t>
  </si>
  <si>
    <t>Икра свекольная</t>
  </si>
  <si>
    <t>90</t>
  </si>
  <si>
    <t>29</t>
  </si>
  <si>
    <t>28</t>
  </si>
  <si>
    <t>75/75</t>
  </si>
  <si>
    <t>60</t>
  </si>
  <si>
    <t>31</t>
  </si>
  <si>
    <t>44</t>
  </si>
  <si>
    <t>43</t>
  </si>
  <si>
    <t>Творожное  печенье</t>
  </si>
  <si>
    <t>195/55</t>
  </si>
  <si>
    <t>Рассольник ленинградский со сметаной</t>
  </si>
  <si>
    <t>250/5</t>
  </si>
  <si>
    <t>90/90</t>
  </si>
  <si>
    <t>80</t>
  </si>
  <si>
    <t xml:space="preserve">Рассольник ленинградский с мясом </t>
  </si>
  <si>
    <t>День 2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</si>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</sst>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0" fontId="5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8" xfId="0" applyFont="1" applyBorder="1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2" fontId="4" fillId="0" borderId="9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2" fontId="6" fillId="0" borderId="14" xfId="0" applyNumberFormat="1" applyFont="1" applyBorder="1" applyProtection="1">
      <protection locked="0"/>
    </xf>
    <xf numFmtId="2" fontId="4" fillId="0" borderId="14" xfId="0" applyNumberFormat="1" applyFont="1" applyBorder="1" applyProtection="1">
      <protection locked="0"/>
    </xf>
    <xf numFmtId="2" fontId="4" fillId="0" borderId="15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4" fillId="0" borderId="14" xfId="0" applyFont="1" applyBorder="1"/>
    <xf numFmtId="49" fontId="6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/>
    <xf numFmtId="0" fontId="4" fillId="0" borderId="18" xfId="0" applyFont="1" applyBorder="1" applyProtection="1">
      <protection locked="0"/>
    </xf>
    <xf numFmtId="0" fontId="4" fillId="0" borderId="18" xfId="0" applyFont="1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/>
    <xf numFmtId="2" fontId="4" fillId="0" borderId="18" xfId="0" applyNumberFormat="1" applyFont="1" applyBorder="1"/>
    <xf numFmtId="2" fontId="4" fillId="0" borderId="19" xfId="0" applyNumberFormat="1" applyFont="1" applyBorder="1"/>
    <xf numFmtId="4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0" fillId="0" borderId="21" xfId="0" applyBorder="1"/>
    <xf numFmtId="0" fontId="4" fillId="0" borderId="4" xfId="0" applyFont="1" applyBorder="1"/>
    <xf numFmtId="0" fontId="0" fillId="0" borderId="22" xfId="0" applyBorder="1"/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2" fontId="3" fillId="0" borderId="23" xfId="0" applyNumberFormat="1" applyFont="1" applyBorder="1" applyProtection="1">
      <protection locked="0"/>
    </xf>
    <xf numFmtId="2" fontId="0" fillId="0" borderId="23" xfId="0" applyNumberFormat="1" applyBorder="1" applyProtection="1">
      <protection locked="0"/>
    </xf>
    <xf numFmtId="2" fontId="0" fillId="0" borderId="24" xfId="0" applyNumberFormat="1" applyBorder="1" applyProtection="1">
      <protection locked="0"/>
    </xf>
    <xf numFmtId="0" fontId="4" fillId="0" borderId="16" xfId="0" applyFont="1" applyBorder="1"/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wrapText="1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Protection="1">
      <protection locked="0"/>
    </xf>
    <xf numFmtId="0" fontId="4" fillId="0" borderId="25" xfId="0" applyFont="1" applyBorder="1"/>
    <xf numFmtId="0" fontId="0" fillId="0" borderId="26" xfId="0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0" fillId="0" borderId="18" xfId="0" applyNumberFormat="1" applyBorder="1"/>
    <xf numFmtId="2" fontId="0" fillId="0" borderId="19" xfId="0" applyNumberFormat="1" applyBorder="1"/>
    <xf numFmtId="2" fontId="3" fillId="0" borderId="6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7"/>
  <sheetViews>
    <sheetView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30" bestFit="1" customWidth="1"/>
    <col min="6" max="6" width="9.5703125" bestFit="1" customWidth="1"/>
    <col min="7" max="7" width="7.7109375" customWidth="1"/>
    <col min="8" max="8" width="6.7109375" bestFit="1" customWidth="1"/>
    <col min="9" max="9" width="12" customWidth="1"/>
    <col min="10" max="10" width="8.5703125" customWidth="1"/>
    <col min="16" max="16" width="8.28515625" customWidth="1"/>
  </cols>
  <sheetData>
    <row r="1" spans="1:10" ht="28.9" customHeight="1" x14ac:dyDescent="0.25">
      <c r="A1" t="s">
        <v>0</v>
      </c>
      <c r="B1" s="119" t="s">
        <v>65</v>
      </c>
      <c r="C1" s="120"/>
      <c r="D1" s="121"/>
      <c r="E1" s="30" t="s">
        <v>29</v>
      </c>
      <c r="F1" s="29"/>
      <c r="H1" t="s">
        <v>64</v>
      </c>
      <c r="I1" s="28">
        <v>44991</v>
      </c>
    </row>
    <row r="2" spans="1:10" ht="15.75" thickBot="1" x14ac:dyDescent="0.3">
      <c r="B2" s="1" t="s">
        <v>28</v>
      </c>
    </row>
    <row r="3" spans="1:10" s="36" customFormat="1" ht="30.75" thickBot="1" x14ac:dyDescent="0.3">
      <c r="A3" s="32" t="s">
        <v>1</v>
      </c>
      <c r="B3" s="33" t="s">
        <v>2</v>
      </c>
      <c r="C3" s="33" t="s">
        <v>20</v>
      </c>
      <c r="D3" s="33" t="s">
        <v>3</v>
      </c>
      <c r="E3" s="37" t="s">
        <v>21</v>
      </c>
      <c r="F3" s="37" t="s">
        <v>4</v>
      </c>
      <c r="G3" s="34" t="s">
        <v>5</v>
      </c>
      <c r="H3" s="33" t="s">
        <v>6</v>
      </c>
      <c r="I3" s="33" t="s">
        <v>7</v>
      </c>
      <c r="J3" s="35" t="s">
        <v>8</v>
      </c>
    </row>
    <row r="4" spans="1:10" x14ac:dyDescent="0.25">
      <c r="A4" s="5" t="s">
        <v>9</v>
      </c>
      <c r="B4" s="63" t="s">
        <v>10</v>
      </c>
      <c r="C4" s="64">
        <v>39</v>
      </c>
      <c r="D4" s="65" t="s">
        <v>34</v>
      </c>
      <c r="E4" s="46" t="s">
        <v>40</v>
      </c>
      <c r="F4" s="39">
        <f>17.68*180/180+23.52*40/40</f>
        <v>41.2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 x14ac:dyDescent="0.25">
      <c r="A5" s="11"/>
      <c r="B5" s="67" t="s">
        <v>11</v>
      </c>
      <c r="C5" s="68">
        <v>36</v>
      </c>
      <c r="D5" s="69" t="s">
        <v>43</v>
      </c>
      <c r="E5" s="40">
        <v>200</v>
      </c>
      <c r="F5" s="41">
        <v>13.53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 x14ac:dyDescent="0.25">
      <c r="A6" s="11"/>
      <c r="B6" s="27" t="s">
        <v>17</v>
      </c>
      <c r="C6" s="68" t="s">
        <v>22</v>
      </c>
      <c r="D6" s="69" t="s">
        <v>23</v>
      </c>
      <c r="E6" s="40">
        <v>20</v>
      </c>
      <c r="F6" s="41">
        <f>50.71*0.02</f>
        <v>1.0142</v>
      </c>
      <c r="G6" s="15">
        <f>40*20/20</f>
        <v>40</v>
      </c>
      <c r="H6" s="15">
        <f>0.98*20/20</f>
        <v>0.98000000000000009</v>
      </c>
      <c r="I6" s="15">
        <f>0.2*20/20</f>
        <v>0.2</v>
      </c>
      <c r="J6" s="16">
        <f>8.95*20/20</f>
        <v>8.9499999999999993</v>
      </c>
    </row>
    <row r="7" spans="1:10" x14ac:dyDescent="0.25">
      <c r="A7" s="11"/>
      <c r="B7" s="12" t="s">
        <v>19</v>
      </c>
      <c r="C7" s="68" t="s">
        <v>22</v>
      </c>
      <c r="D7" s="69" t="s">
        <v>27</v>
      </c>
      <c r="E7" s="40">
        <v>20</v>
      </c>
      <c r="F7" s="41">
        <f>74.8*0.02</f>
        <v>1.496</v>
      </c>
      <c r="G7" s="15">
        <f>41.6*20/20</f>
        <v>41.6</v>
      </c>
      <c r="H7" s="15">
        <f>1.6*20/20</f>
        <v>1.6</v>
      </c>
      <c r="I7" s="15">
        <f>0.03*20/20</f>
        <v>0.03</v>
      </c>
      <c r="J7" s="16">
        <f>8.02*20/20</f>
        <v>8.02</v>
      </c>
    </row>
    <row r="8" spans="1:10" x14ac:dyDescent="0.25">
      <c r="A8" s="11"/>
      <c r="B8" s="73" t="s">
        <v>24</v>
      </c>
      <c r="C8" s="68" t="s">
        <v>22</v>
      </c>
      <c r="D8" s="69" t="s">
        <v>57</v>
      </c>
      <c r="E8" s="40">
        <v>38</v>
      </c>
      <c r="F8" s="41">
        <f>150*0.057</f>
        <v>8.5500000000000007</v>
      </c>
      <c r="G8" s="15">
        <v>289.48</v>
      </c>
      <c r="H8" s="15">
        <v>7.06</v>
      </c>
      <c r="I8" s="15">
        <v>19.760000000000002</v>
      </c>
      <c r="J8" s="16">
        <v>7.06</v>
      </c>
    </row>
    <row r="9" spans="1:10" ht="15.75" thickBot="1" x14ac:dyDescent="0.3">
      <c r="A9" s="11"/>
      <c r="B9" s="23"/>
      <c r="C9" s="24"/>
      <c r="D9" s="25"/>
      <c r="E9" s="44"/>
      <c r="F9" s="45">
        <v>58.52</v>
      </c>
      <c r="G9" s="26">
        <f>SUM(G4:G8)</f>
        <v>771.08</v>
      </c>
      <c r="H9" s="26">
        <f>SUM(H4:H8)</f>
        <v>27.52</v>
      </c>
      <c r="I9" s="26">
        <f>SUM(I4:I8)</f>
        <v>41.11</v>
      </c>
      <c r="J9" s="93">
        <f>SUM(J4:J8)</f>
        <v>56.239999999999995</v>
      </c>
    </row>
    <row r="10" spans="1:10" x14ac:dyDescent="0.25">
      <c r="A10" s="5" t="s">
        <v>25</v>
      </c>
      <c r="B10" s="6"/>
      <c r="C10" s="7">
        <v>2</v>
      </c>
      <c r="D10" s="8" t="s">
        <v>36</v>
      </c>
      <c r="E10" s="38">
        <v>200</v>
      </c>
      <c r="F10" s="39">
        <v>12.36</v>
      </c>
      <c r="G10" s="9">
        <v>100</v>
      </c>
      <c r="H10" s="9">
        <v>3.9</v>
      </c>
      <c r="I10" s="9">
        <v>3</v>
      </c>
      <c r="J10" s="10">
        <v>15.28</v>
      </c>
    </row>
    <row r="11" spans="1:10" x14ac:dyDescent="0.25">
      <c r="A11" s="11"/>
      <c r="B11" s="17"/>
      <c r="C11" s="13">
        <v>3</v>
      </c>
      <c r="D11" s="14" t="s">
        <v>35</v>
      </c>
      <c r="E11" s="40">
        <v>14</v>
      </c>
      <c r="F11" s="41">
        <f>9.82*14/10</f>
        <v>13.748000000000001</v>
      </c>
      <c r="G11" s="15">
        <f>64.7</f>
        <v>64.7</v>
      </c>
      <c r="H11" s="15">
        <f>0.08</f>
        <v>0.08</v>
      </c>
      <c r="I11" s="15">
        <f>7.15</f>
        <v>7.15</v>
      </c>
      <c r="J11" s="16">
        <f>0.12</f>
        <v>0.12</v>
      </c>
    </row>
    <row r="12" spans="1:10" x14ac:dyDescent="0.25">
      <c r="A12" s="11"/>
      <c r="B12" s="18"/>
      <c r="C12" s="19">
        <v>38</v>
      </c>
      <c r="D12" s="20" t="s">
        <v>37</v>
      </c>
      <c r="E12" s="42">
        <v>50</v>
      </c>
      <c r="F12" s="43">
        <v>9.36</v>
      </c>
      <c r="G12" s="21">
        <v>63</v>
      </c>
      <c r="H12" s="21">
        <v>5.0999999999999996</v>
      </c>
      <c r="I12" s="21">
        <v>4.5999999999999996</v>
      </c>
      <c r="J12" s="16">
        <v>0.3</v>
      </c>
    </row>
    <row r="13" spans="1:10" x14ac:dyDescent="0.25">
      <c r="A13" s="11"/>
      <c r="B13" s="18"/>
      <c r="C13" s="19" t="s">
        <v>22</v>
      </c>
      <c r="D13" s="75" t="s">
        <v>47</v>
      </c>
      <c r="E13" s="42">
        <v>21</v>
      </c>
      <c r="F13" s="43">
        <f>422.4*0.021</f>
        <v>8.8704000000000001</v>
      </c>
      <c r="G13" s="21">
        <v>95.34</v>
      </c>
      <c r="H13" s="21">
        <v>1.61</v>
      </c>
      <c r="I13" s="21">
        <v>2.1</v>
      </c>
      <c r="J13" s="16">
        <v>17.510000000000002</v>
      </c>
    </row>
    <row r="14" spans="1:10" x14ac:dyDescent="0.25">
      <c r="A14" s="11"/>
      <c r="B14" s="18"/>
      <c r="C14" s="19" t="s">
        <v>22</v>
      </c>
      <c r="D14" s="20" t="s">
        <v>45</v>
      </c>
      <c r="E14" s="42">
        <v>20</v>
      </c>
      <c r="F14" s="43">
        <f>96.75*0.02</f>
        <v>1.9350000000000001</v>
      </c>
      <c r="G14" s="21">
        <f>41.6</f>
        <v>41.6</v>
      </c>
      <c r="H14" s="21">
        <v>1.6</v>
      </c>
      <c r="I14" s="21">
        <v>0.03</v>
      </c>
      <c r="J14" s="16">
        <v>8.02</v>
      </c>
    </row>
    <row r="15" spans="1:10" ht="15.75" thickBot="1" x14ac:dyDescent="0.3">
      <c r="A15" s="110"/>
      <c r="B15" s="18"/>
      <c r="C15" s="19"/>
      <c r="D15" s="20"/>
      <c r="E15" s="42"/>
      <c r="F15" s="43">
        <v>43.9</v>
      </c>
      <c r="G15" s="21">
        <f>SUM(G10:G14)</f>
        <v>364.64</v>
      </c>
      <c r="H15" s="21">
        <f>SUM(H10:H14)</f>
        <v>12.29</v>
      </c>
      <c r="I15" s="21">
        <f>SUM(I10:I14)</f>
        <v>16.880000000000003</v>
      </c>
      <c r="J15" s="22">
        <f>SUM(J10:J14)</f>
        <v>41.230000000000004</v>
      </c>
    </row>
    <row r="16" spans="1:10" x14ac:dyDescent="0.25">
      <c r="A16" s="5" t="s">
        <v>12</v>
      </c>
      <c r="B16" s="6" t="s">
        <v>13</v>
      </c>
      <c r="C16" s="7">
        <v>59</v>
      </c>
      <c r="D16" s="8" t="s">
        <v>48</v>
      </c>
      <c r="E16" s="46" t="s">
        <v>53</v>
      </c>
      <c r="F16" s="39">
        <f>4.18*60/60</f>
        <v>4.18</v>
      </c>
      <c r="G16" s="9">
        <v>79.2</v>
      </c>
      <c r="H16" s="9">
        <v>1.38</v>
      </c>
      <c r="I16" s="9">
        <v>4.08</v>
      </c>
      <c r="J16" s="10">
        <v>9.24</v>
      </c>
    </row>
    <row r="17" spans="1:10" ht="32.450000000000003" customHeight="1" x14ac:dyDescent="0.25">
      <c r="A17" s="11"/>
      <c r="B17" s="12" t="s">
        <v>14</v>
      </c>
      <c r="C17" s="13">
        <v>28</v>
      </c>
      <c r="D17" s="14" t="s">
        <v>59</v>
      </c>
      <c r="E17" s="47" t="s">
        <v>60</v>
      </c>
      <c r="F17" s="41">
        <f>15.25*250/250+1.84</f>
        <v>17.09</v>
      </c>
      <c r="G17" s="15">
        <v>148.25</v>
      </c>
      <c r="H17" s="15">
        <v>2.2200000000000002</v>
      </c>
      <c r="I17" s="15">
        <v>6.35</v>
      </c>
      <c r="J17" s="16">
        <v>20.66</v>
      </c>
    </row>
    <row r="18" spans="1:10" x14ac:dyDescent="0.25">
      <c r="A18" s="11"/>
      <c r="B18" s="12" t="s">
        <v>15</v>
      </c>
      <c r="C18" s="13">
        <v>58</v>
      </c>
      <c r="D18" s="14" t="s">
        <v>38</v>
      </c>
      <c r="E18" s="47" t="s">
        <v>49</v>
      </c>
      <c r="F18" s="41">
        <f>47.8*90/90</f>
        <v>47.8</v>
      </c>
      <c r="G18" s="15">
        <v>257.39999999999998</v>
      </c>
      <c r="H18" s="15">
        <f>16.02*80/90</f>
        <v>14.239999999999998</v>
      </c>
      <c r="I18" s="15">
        <f>15.75*80/90</f>
        <v>14</v>
      </c>
      <c r="J18" s="16">
        <f>12.87*80/90</f>
        <v>11.44</v>
      </c>
    </row>
    <row r="19" spans="1:10" ht="30" x14ac:dyDescent="0.25">
      <c r="A19" s="11"/>
      <c r="B19" s="12" t="s">
        <v>16</v>
      </c>
      <c r="C19" s="13">
        <v>16</v>
      </c>
      <c r="D19" s="14" t="s">
        <v>39</v>
      </c>
      <c r="E19" s="47" t="s">
        <v>52</v>
      </c>
      <c r="F19" s="41">
        <f>5.44*75/75+11.76*75/75</f>
        <v>17.2</v>
      </c>
      <c r="G19" s="15">
        <v>150</v>
      </c>
      <c r="H19" s="15">
        <v>3.24</v>
      </c>
      <c r="I19" s="15">
        <v>7.58</v>
      </c>
      <c r="J19" s="16">
        <v>18.87</v>
      </c>
    </row>
    <row r="20" spans="1:10" ht="30" x14ac:dyDescent="0.25">
      <c r="A20" s="11"/>
      <c r="B20" s="12" t="s">
        <v>26</v>
      </c>
      <c r="C20" s="92">
        <v>17</v>
      </c>
      <c r="D20" s="91" t="s">
        <v>44</v>
      </c>
      <c r="E20" s="89">
        <v>200</v>
      </c>
      <c r="F20" s="90">
        <v>4.12</v>
      </c>
      <c r="G20" s="15">
        <v>80</v>
      </c>
      <c r="H20" s="15">
        <v>0.44</v>
      </c>
      <c r="I20" s="15">
        <v>0</v>
      </c>
      <c r="J20" s="16">
        <v>18.899999999999999</v>
      </c>
    </row>
    <row r="21" spans="1:10" x14ac:dyDescent="0.25">
      <c r="A21" s="11"/>
      <c r="B21" s="12" t="s">
        <v>19</v>
      </c>
      <c r="C21" s="13" t="s">
        <v>22</v>
      </c>
      <c r="D21" s="14" t="s">
        <v>27</v>
      </c>
      <c r="E21" s="47" t="s">
        <v>41</v>
      </c>
      <c r="F21" s="41">
        <f>74.9*0.03</f>
        <v>2.2469999999999999</v>
      </c>
      <c r="G21" s="15">
        <f>62.4*30/30</f>
        <v>62.4</v>
      </c>
      <c r="H21" s="15">
        <f>2.4*30/30</f>
        <v>2.4</v>
      </c>
      <c r="I21" s="15">
        <f>0.45*30/30</f>
        <v>0.45</v>
      </c>
      <c r="J21" s="16">
        <f>11.37*30/30</f>
        <v>11.37</v>
      </c>
    </row>
    <row r="22" spans="1:10" x14ac:dyDescent="0.25">
      <c r="A22" s="11"/>
      <c r="B22" s="27" t="s">
        <v>17</v>
      </c>
      <c r="C22" s="19" t="s">
        <v>22</v>
      </c>
      <c r="D22" s="20" t="s">
        <v>23</v>
      </c>
      <c r="E22" s="48" t="s">
        <v>41</v>
      </c>
      <c r="F22" s="43">
        <f>50.71*0.03</f>
        <v>1.5212999999999999</v>
      </c>
      <c r="G22" s="21">
        <f>60*30/30</f>
        <v>60</v>
      </c>
      <c r="H22" s="21">
        <f>1.47*29/30</f>
        <v>1.421</v>
      </c>
      <c r="I22" s="21">
        <f>0.3*29/30</f>
        <v>0.28999999999999998</v>
      </c>
      <c r="J22" s="22">
        <f>13.44*29/30</f>
        <v>12.991999999999999</v>
      </c>
    </row>
    <row r="23" spans="1:10" ht="15.75" thickBot="1" x14ac:dyDescent="0.3">
      <c r="A23" s="111"/>
      <c r="B23" s="112"/>
      <c r="C23" s="113"/>
      <c r="D23" s="113"/>
      <c r="E23" s="114"/>
      <c r="F23" s="115">
        <v>87.79</v>
      </c>
      <c r="G23" s="116">
        <f>SUM(G16:G22)</f>
        <v>837.24999999999989</v>
      </c>
      <c r="H23" s="116">
        <f>SUM(H16:H22)</f>
        <v>25.340999999999998</v>
      </c>
      <c r="I23" s="116">
        <f>SUM(I16:I22)</f>
        <v>32.75</v>
      </c>
      <c r="J23" s="117">
        <f>SUM(J16:J22)</f>
        <v>103.47199999999999</v>
      </c>
    </row>
    <row r="24" spans="1:10" ht="15.75" thickBot="1" x14ac:dyDescent="0.3">
      <c r="B24" s="1" t="s">
        <v>30</v>
      </c>
      <c r="E24" s="49"/>
      <c r="F24" s="50"/>
    </row>
    <row r="25" spans="1:10" ht="30.75" thickBot="1" x14ac:dyDescent="0.3">
      <c r="A25" s="2" t="s">
        <v>1</v>
      </c>
      <c r="B25" s="3" t="s">
        <v>2</v>
      </c>
      <c r="C25" s="3" t="s">
        <v>20</v>
      </c>
      <c r="D25" s="3" t="s">
        <v>3</v>
      </c>
      <c r="E25" s="51" t="s">
        <v>21</v>
      </c>
      <c r="F25" s="51" t="s">
        <v>4</v>
      </c>
      <c r="G25" s="31" t="s">
        <v>5</v>
      </c>
      <c r="H25" s="3" t="s">
        <v>6</v>
      </c>
      <c r="I25" s="3" t="s">
        <v>7</v>
      </c>
      <c r="J25" s="4" t="s">
        <v>8</v>
      </c>
    </row>
    <row r="26" spans="1:10" x14ac:dyDescent="0.25">
      <c r="A26" s="5" t="s">
        <v>9</v>
      </c>
      <c r="B26" s="63" t="s">
        <v>10</v>
      </c>
      <c r="C26" s="64">
        <v>39</v>
      </c>
      <c r="D26" s="65" t="s">
        <v>34</v>
      </c>
      <c r="E26" s="46" t="s">
        <v>58</v>
      </c>
      <c r="F26" s="39">
        <f>17.68*195/180+23.52*55/40</f>
        <v>51.493333333333325</v>
      </c>
      <c r="G26" s="9">
        <v>283</v>
      </c>
      <c r="H26" s="9">
        <v>13.43</v>
      </c>
      <c r="I26" s="9">
        <v>17.52</v>
      </c>
      <c r="J26" s="10">
        <v>16.059999999999999</v>
      </c>
    </row>
    <row r="27" spans="1:10" x14ac:dyDescent="0.25">
      <c r="A27" s="11"/>
      <c r="B27" s="67" t="s">
        <v>11</v>
      </c>
      <c r="C27" s="68">
        <v>36</v>
      </c>
      <c r="D27" s="69" t="s">
        <v>43</v>
      </c>
      <c r="E27" s="40">
        <v>200</v>
      </c>
      <c r="F27" s="41">
        <v>13.53</v>
      </c>
      <c r="G27" s="15">
        <v>117</v>
      </c>
      <c r="H27" s="15">
        <v>4.45</v>
      </c>
      <c r="I27" s="15">
        <v>3.6</v>
      </c>
      <c r="J27" s="16">
        <v>16.149999999999999</v>
      </c>
    </row>
    <row r="28" spans="1:10" x14ac:dyDescent="0.25">
      <c r="A28" s="11"/>
      <c r="B28" s="67" t="s">
        <v>18</v>
      </c>
      <c r="C28" s="68" t="s">
        <v>22</v>
      </c>
      <c r="D28" s="69" t="s">
        <v>23</v>
      </c>
      <c r="E28" s="40">
        <v>30</v>
      </c>
      <c r="F28" s="41">
        <f>50.71*0.03</f>
        <v>1.5212999999999999</v>
      </c>
      <c r="G28" s="21">
        <f>60*30/30</f>
        <v>60</v>
      </c>
      <c r="H28" s="21">
        <f>1.47*30/30</f>
        <v>1.47</v>
      </c>
      <c r="I28" s="21">
        <f>0.3*30/30</f>
        <v>0.3</v>
      </c>
      <c r="J28" s="22">
        <f>13.44*30/30</f>
        <v>13.44</v>
      </c>
    </row>
    <row r="29" spans="1:10" x14ac:dyDescent="0.25">
      <c r="A29" s="11"/>
      <c r="B29" s="73"/>
      <c r="C29" s="68" t="s">
        <v>22</v>
      </c>
      <c r="D29" s="69" t="s">
        <v>27</v>
      </c>
      <c r="E29" s="40">
        <v>30</v>
      </c>
      <c r="F29" s="41">
        <f>74.8*0.03</f>
        <v>2.2439999999999998</v>
      </c>
      <c r="G29" s="15">
        <f>62.4*30/30</f>
        <v>62.4</v>
      </c>
      <c r="H29" s="15">
        <f>2.4*30/30</f>
        <v>2.4</v>
      </c>
      <c r="I29" s="15">
        <f>0.45*30/30</f>
        <v>0.45</v>
      </c>
      <c r="J29" s="16">
        <f>11.37*30/30</f>
        <v>11.37</v>
      </c>
    </row>
    <row r="30" spans="1:10" x14ac:dyDescent="0.25">
      <c r="A30" s="11"/>
      <c r="B30" s="73" t="s">
        <v>24</v>
      </c>
      <c r="C30" s="68" t="s">
        <v>22</v>
      </c>
      <c r="D30" s="69" t="s">
        <v>57</v>
      </c>
      <c r="E30" s="40">
        <v>38</v>
      </c>
      <c r="F30" s="41">
        <f>150*0.057</f>
        <v>8.5500000000000007</v>
      </c>
      <c r="G30" s="15">
        <v>289.48</v>
      </c>
      <c r="H30" s="15">
        <v>7.06</v>
      </c>
      <c r="I30" s="15">
        <v>19.760000000000002</v>
      </c>
      <c r="J30" s="16">
        <v>7.06</v>
      </c>
    </row>
    <row r="31" spans="1:10" ht="15.75" thickBot="1" x14ac:dyDescent="0.3">
      <c r="A31" s="11"/>
      <c r="B31" s="23"/>
      <c r="C31" s="24"/>
      <c r="D31" s="25"/>
      <c r="E31" s="44"/>
      <c r="F31" s="45">
        <v>68.05</v>
      </c>
      <c r="G31" s="26">
        <f>SUM(G26:G30)</f>
        <v>811.88</v>
      </c>
      <c r="H31" s="26">
        <f>SUM(H26:H30)</f>
        <v>28.809999999999995</v>
      </c>
      <c r="I31" s="26">
        <f>SUM(I26:I30)</f>
        <v>41.63</v>
      </c>
      <c r="J31" s="93">
        <f>SUM(J26:J30)</f>
        <v>64.079999999999984</v>
      </c>
    </row>
    <row r="32" spans="1:10" x14ac:dyDescent="0.25">
      <c r="A32" s="5" t="s">
        <v>25</v>
      </c>
      <c r="B32" s="6"/>
      <c r="C32" s="7">
        <v>2</v>
      </c>
      <c r="D32" s="8" t="s">
        <v>36</v>
      </c>
      <c r="E32" s="38">
        <v>200</v>
      </c>
      <c r="F32" s="39">
        <v>12.36</v>
      </c>
      <c r="G32" s="9">
        <v>100</v>
      </c>
      <c r="H32" s="9">
        <v>3.9</v>
      </c>
      <c r="I32" s="9">
        <v>3</v>
      </c>
      <c r="J32" s="10">
        <v>15.28</v>
      </c>
    </row>
    <row r="33" spans="1:10" x14ac:dyDescent="0.25">
      <c r="A33" s="11"/>
      <c r="B33" s="17"/>
      <c r="C33" s="13">
        <v>3</v>
      </c>
      <c r="D33" s="14" t="s">
        <v>35</v>
      </c>
      <c r="E33" s="40">
        <v>14</v>
      </c>
      <c r="F33" s="41">
        <f>9.82*14/10</f>
        <v>13.748000000000001</v>
      </c>
      <c r="G33" s="15">
        <v>64.7</v>
      </c>
      <c r="H33" s="15">
        <v>0.08</v>
      </c>
      <c r="I33" s="15">
        <v>7.15</v>
      </c>
      <c r="J33" s="16">
        <v>0.12</v>
      </c>
    </row>
    <row r="34" spans="1:10" x14ac:dyDescent="0.25">
      <c r="A34" s="11"/>
      <c r="B34" s="18"/>
      <c r="C34" s="19">
        <v>38</v>
      </c>
      <c r="D34" s="20" t="s">
        <v>37</v>
      </c>
      <c r="E34" s="42">
        <v>50</v>
      </c>
      <c r="F34" s="43">
        <v>8.0399999999999991</v>
      </c>
      <c r="G34" s="21">
        <v>63</v>
      </c>
      <c r="H34" s="21">
        <v>5.0999999999999996</v>
      </c>
      <c r="I34" s="21">
        <v>4.5999999999999996</v>
      </c>
      <c r="J34" s="16">
        <v>0.3</v>
      </c>
    </row>
    <row r="35" spans="1:10" x14ac:dyDescent="0.25">
      <c r="A35" s="11"/>
      <c r="B35" s="18"/>
      <c r="C35" s="19" t="s">
        <v>22</v>
      </c>
      <c r="D35" s="75" t="s">
        <v>47</v>
      </c>
      <c r="E35" s="42">
        <v>42</v>
      </c>
      <c r="F35" s="43">
        <f>422.4*0.042</f>
        <v>17.7408</v>
      </c>
      <c r="G35" s="21">
        <v>190.68</v>
      </c>
      <c r="H35" s="21">
        <v>3.21</v>
      </c>
      <c r="I35" s="21">
        <v>4.2</v>
      </c>
      <c r="J35" s="16">
        <v>35.01</v>
      </c>
    </row>
    <row r="36" spans="1:10" x14ac:dyDescent="0.25">
      <c r="A36" s="11"/>
      <c r="B36" s="18"/>
      <c r="C36" s="19" t="s">
        <v>22</v>
      </c>
      <c r="D36" s="20" t="s">
        <v>45</v>
      </c>
      <c r="E36" s="42">
        <v>40</v>
      </c>
      <c r="F36" s="43">
        <f>96.75*0.04</f>
        <v>3.87</v>
      </c>
      <c r="G36" s="21">
        <v>83.2</v>
      </c>
      <c r="H36" s="21">
        <v>3.2</v>
      </c>
      <c r="I36" s="21">
        <v>7.0000000000000007E-2</v>
      </c>
      <c r="J36" s="16">
        <v>16.04</v>
      </c>
    </row>
    <row r="37" spans="1:10" ht="15.75" thickBot="1" x14ac:dyDescent="0.3">
      <c r="A37" s="110"/>
      <c r="B37" s="18"/>
      <c r="C37" s="19"/>
      <c r="D37" s="20"/>
      <c r="E37" s="42"/>
      <c r="F37" s="43">
        <v>51.02</v>
      </c>
      <c r="G37" s="21">
        <f>SUM(G32:G36)</f>
        <v>501.58</v>
      </c>
      <c r="H37" s="21">
        <f t="shared" ref="H37:J37" si="0">SUM(H32:H33)</f>
        <v>3.98</v>
      </c>
      <c r="I37" s="21">
        <f t="shared" si="0"/>
        <v>10.15</v>
      </c>
      <c r="J37" s="22">
        <f t="shared" si="0"/>
        <v>15.399999999999999</v>
      </c>
    </row>
    <row r="38" spans="1:10" x14ac:dyDescent="0.25">
      <c r="A38" s="5" t="s">
        <v>12</v>
      </c>
      <c r="B38" s="6" t="s">
        <v>13</v>
      </c>
      <c r="C38" s="7">
        <v>59</v>
      </c>
      <c r="D38" s="8" t="s">
        <v>48</v>
      </c>
      <c r="E38" s="46" t="s">
        <v>42</v>
      </c>
      <c r="F38" s="39">
        <f>6.95*100/100</f>
        <v>6.95</v>
      </c>
      <c r="G38" s="9">
        <v>132</v>
      </c>
      <c r="H38" s="9">
        <v>2.2999999999999998</v>
      </c>
      <c r="I38" s="9">
        <v>6.8</v>
      </c>
      <c r="J38" s="10">
        <v>15.4</v>
      </c>
    </row>
    <row r="39" spans="1:10" ht="33" customHeight="1" x14ac:dyDescent="0.25">
      <c r="A39" s="11"/>
      <c r="B39" s="12" t="s">
        <v>14</v>
      </c>
      <c r="C39" s="13">
        <v>28</v>
      </c>
      <c r="D39" s="14" t="s">
        <v>59</v>
      </c>
      <c r="E39" s="47" t="s">
        <v>60</v>
      </c>
      <c r="F39" s="41">
        <f>15.25*250/250+1.84</f>
        <v>17.09</v>
      </c>
      <c r="G39" s="15">
        <v>148.25</v>
      </c>
      <c r="H39" s="15">
        <v>2.2200000000000002</v>
      </c>
      <c r="I39" s="15">
        <v>6.35</v>
      </c>
      <c r="J39" s="16">
        <v>20.66</v>
      </c>
    </row>
    <row r="40" spans="1:10" x14ac:dyDescent="0.25">
      <c r="A40" s="11"/>
      <c r="B40" s="12" t="s">
        <v>15</v>
      </c>
      <c r="C40" s="13">
        <v>58</v>
      </c>
      <c r="D40" s="14" t="s">
        <v>38</v>
      </c>
      <c r="E40" s="47" t="s">
        <v>42</v>
      </c>
      <c r="F40" s="41">
        <f>53.58*100/100</f>
        <v>53.58</v>
      </c>
      <c r="G40" s="15">
        <v>286</v>
      </c>
      <c r="H40" s="15">
        <v>17.8</v>
      </c>
      <c r="I40" s="15">
        <v>17.5</v>
      </c>
      <c r="J40" s="16">
        <v>14.3</v>
      </c>
    </row>
    <row r="41" spans="1:10" ht="30" x14ac:dyDescent="0.25">
      <c r="A41" s="11"/>
      <c r="B41" s="12" t="s">
        <v>16</v>
      </c>
      <c r="C41" s="13">
        <v>16</v>
      </c>
      <c r="D41" s="14" t="s">
        <v>39</v>
      </c>
      <c r="E41" s="47" t="s">
        <v>61</v>
      </c>
      <c r="F41" s="41">
        <f>6.72*90/90+15.28*90/90</f>
        <v>22</v>
      </c>
      <c r="G41" s="15">
        <v>180</v>
      </c>
      <c r="H41" s="15">
        <v>3.89</v>
      </c>
      <c r="I41" s="15">
        <v>9.09</v>
      </c>
      <c r="J41" s="16">
        <v>22.65</v>
      </c>
    </row>
    <row r="42" spans="1:10" ht="30" x14ac:dyDescent="0.25">
      <c r="A42" s="11"/>
      <c r="B42" s="12" t="s">
        <v>26</v>
      </c>
      <c r="C42" s="92">
        <v>17</v>
      </c>
      <c r="D42" s="91" t="s">
        <v>44</v>
      </c>
      <c r="E42" s="89">
        <v>200</v>
      </c>
      <c r="F42" s="90">
        <v>4.12</v>
      </c>
      <c r="G42" s="15">
        <v>80</v>
      </c>
      <c r="H42" s="15">
        <v>0.44</v>
      </c>
      <c r="I42" s="15">
        <v>0</v>
      </c>
      <c r="J42" s="16">
        <v>18.899999999999999</v>
      </c>
    </row>
    <row r="43" spans="1:10" x14ac:dyDescent="0.25">
      <c r="A43" s="11"/>
      <c r="B43" s="12" t="s">
        <v>19</v>
      </c>
      <c r="C43" s="13" t="s">
        <v>22</v>
      </c>
      <c r="D43" s="14" t="s">
        <v>27</v>
      </c>
      <c r="E43" s="47" t="s">
        <v>55</v>
      </c>
      <c r="F43" s="41">
        <v>2.94</v>
      </c>
      <c r="G43" s="15">
        <v>83.2</v>
      </c>
      <c r="H43" s="15">
        <v>3.2</v>
      </c>
      <c r="I43" s="15">
        <v>7.0000000000000007E-2</v>
      </c>
      <c r="J43" s="16">
        <v>16.04</v>
      </c>
    </row>
    <row r="44" spans="1:10" x14ac:dyDescent="0.25">
      <c r="A44" s="11"/>
      <c r="B44" s="27" t="s">
        <v>17</v>
      </c>
      <c r="C44" s="19" t="s">
        <v>22</v>
      </c>
      <c r="D44" s="20" t="s">
        <v>23</v>
      </c>
      <c r="E44" s="48" t="s">
        <v>56</v>
      </c>
      <c r="F44" s="43">
        <f>46.14*0.043</f>
        <v>1.9840199999999999</v>
      </c>
      <c r="G44" s="21">
        <v>80</v>
      </c>
      <c r="H44" s="21">
        <v>1.96</v>
      </c>
      <c r="I44" s="21">
        <v>0.4</v>
      </c>
      <c r="J44" s="22">
        <v>17.920000000000002</v>
      </c>
    </row>
    <row r="45" spans="1:10" ht="15.75" thickBot="1" x14ac:dyDescent="0.3">
      <c r="A45" s="111"/>
      <c r="B45" s="112"/>
      <c r="C45" s="113"/>
      <c r="D45" s="113"/>
      <c r="E45" s="114"/>
      <c r="F45" s="115">
        <v>102.06</v>
      </c>
      <c r="G45" s="116">
        <f>SUM(G38:G44)</f>
        <v>989.45</v>
      </c>
      <c r="H45" s="116">
        <f>SUM(H38:H44)</f>
        <v>31.810000000000002</v>
      </c>
      <c r="I45" s="116">
        <f>SUM(I38:I44)</f>
        <v>40.209999999999994</v>
      </c>
      <c r="J45" s="117">
        <f>SUM(J38:J44)</f>
        <v>125.86999999999999</v>
      </c>
    </row>
    <row r="46" spans="1:10" s="52" customFormat="1" x14ac:dyDescent="0.25">
      <c r="A46" s="50" t="s">
        <v>31</v>
      </c>
      <c r="B46"/>
      <c r="C46"/>
      <c r="D46"/>
      <c r="E46" s="53"/>
    </row>
    <row r="47" spans="1:10" x14ac:dyDescent="0.25">
      <c r="A47" s="50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F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topLeftCell="A8" workbookViewId="0">
      <selection activeCell="I1" sqref="I1:I1048576"/>
    </sheetView>
  </sheetViews>
  <sheetFormatPr defaultColWidth="8.85546875" defaultRowHeight="15" x14ac:dyDescent="0.25"/>
  <cols>
    <col min="1" max="1" width="11.7109375" style="52" bestFit="1" customWidth="1"/>
    <col min="2" max="2" width="11.5703125" style="52" customWidth="1"/>
    <col min="3" max="3" width="7.140625" style="52" bestFit="1" customWidth="1"/>
    <col min="4" max="4" width="24.7109375" style="52" bestFit="1" customWidth="1"/>
    <col min="5" max="5" width="8.140625" style="53" bestFit="1" customWidth="1"/>
    <col min="6" max="6" width="6.5703125" style="52" bestFit="1" customWidth="1"/>
    <col min="7" max="7" width="7.7109375" style="52" customWidth="1"/>
    <col min="8" max="8" width="6.7109375" style="52" bestFit="1" customWidth="1"/>
    <col min="9" max="9" width="11.28515625" style="52" customWidth="1"/>
    <col min="10" max="10" width="8.5703125" style="52" customWidth="1"/>
    <col min="11" max="16384" width="8.85546875" style="52"/>
  </cols>
  <sheetData>
    <row r="1" spans="1:10" ht="28.9" customHeight="1" x14ac:dyDescent="0.25">
      <c r="A1" s="52" t="s">
        <v>0</v>
      </c>
      <c r="B1" s="122" t="s">
        <v>65</v>
      </c>
      <c r="C1" s="123"/>
      <c r="D1" s="124"/>
      <c r="E1" s="53" t="s">
        <v>29</v>
      </c>
      <c r="F1" s="54"/>
      <c r="H1" s="52" t="s">
        <v>64</v>
      </c>
      <c r="I1" s="55">
        <v>44991</v>
      </c>
    </row>
    <row r="2" spans="1:10" ht="15.75" thickBot="1" x14ac:dyDescent="0.3">
      <c r="B2" s="56" t="s">
        <v>33</v>
      </c>
    </row>
    <row r="3" spans="1:10" s="62" customFormat="1" ht="30.75" thickBot="1" x14ac:dyDescent="0.3">
      <c r="A3" s="57" t="s">
        <v>1</v>
      </c>
      <c r="B3" s="58" t="s">
        <v>2</v>
      </c>
      <c r="C3" s="58" t="s">
        <v>20</v>
      </c>
      <c r="D3" s="58" t="s">
        <v>3</v>
      </c>
      <c r="E3" s="59" t="s">
        <v>21</v>
      </c>
      <c r="F3" s="59" t="s">
        <v>4</v>
      </c>
      <c r="G3" s="60" t="s">
        <v>5</v>
      </c>
      <c r="H3" s="58" t="s">
        <v>6</v>
      </c>
      <c r="I3" s="58" t="s">
        <v>7</v>
      </c>
      <c r="J3" s="61" t="s">
        <v>8</v>
      </c>
    </row>
    <row r="4" spans="1:10" x14ac:dyDescent="0.25">
      <c r="A4" s="5" t="s">
        <v>9</v>
      </c>
      <c r="B4" s="63" t="s">
        <v>10</v>
      </c>
      <c r="C4" s="64">
        <v>39</v>
      </c>
      <c r="D4" s="65" t="s">
        <v>34</v>
      </c>
      <c r="E4" s="46" t="s">
        <v>40</v>
      </c>
      <c r="F4" s="39">
        <f>23.51*180/180+31.28*40/40</f>
        <v>54.790000000000006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 x14ac:dyDescent="0.25">
      <c r="A5" s="11"/>
      <c r="B5" s="67" t="s">
        <v>11</v>
      </c>
      <c r="C5" s="68">
        <v>36</v>
      </c>
      <c r="D5" s="69" t="s">
        <v>43</v>
      </c>
      <c r="E5" s="40">
        <v>200</v>
      </c>
      <c r="F5" s="41">
        <v>17.989999999999998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 x14ac:dyDescent="0.25">
      <c r="A6" s="11"/>
      <c r="B6" s="67" t="s">
        <v>18</v>
      </c>
      <c r="C6" s="68" t="s">
        <v>22</v>
      </c>
      <c r="D6" s="69" t="s">
        <v>23</v>
      </c>
      <c r="E6" s="40">
        <v>20</v>
      </c>
      <c r="F6" s="41">
        <f>60.86*0.02</f>
        <v>1.2172000000000001</v>
      </c>
      <c r="G6" s="15">
        <f>40*20/20</f>
        <v>40</v>
      </c>
      <c r="H6" s="15">
        <f>0.98*20/20</f>
        <v>0.98000000000000009</v>
      </c>
      <c r="I6" s="15">
        <f>0.2*20/20</f>
        <v>0.2</v>
      </c>
      <c r="J6" s="16">
        <f>8.95*20/20</f>
        <v>8.9499999999999993</v>
      </c>
    </row>
    <row r="7" spans="1:10" x14ac:dyDescent="0.25">
      <c r="A7" s="11"/>
      <c r="B7" s="73"/>
      <c r="C7" s="68" t="s">
        <v>22</v>
      </c>
      <c r="D7" s="69" t="s">
        <v>27</v>
      </c>
      <c r="E7" s="40">
        <v>20</v>
      </c>
      <c r="F7" s="41">
        <f>89.76*0.02</f>
        <v>1.7952000000000001</v>
      </c>
      <c r="G7" s="15">
        <f>41.6*20/20</f>
        <v>41.6</v>
      </c>
      <c r="H7" s="15">
        <f>1.6*20/20</f>
        <v>1.6</v>
      </c>
      <c r="I7" s="15">
        <f>0.03*20/20</f>
        <v>0.03</v>
      </c>
      <c r="J7" s="16">
        <f>8.02*20/20</f>
        <v>8.02</v>
      </c>
    </row>
    <row r="8" spans="1:10" x14ac:dyDescent="0.25">
      <c r="A8" s="11"/>
      <c r="B8" s="73" t="s">
        <v>24</v>
      </c>
      <c r="C8" s="68" t="s">
        <v>22</v>
      </c>
      <c r="D8" s="69" t="s">
        <v>57</v>
      </c>
      <c r="E8" s="40">
        <v>19</v>
      </c>
      <c r="F8" s="41">
        <f>150*0.019*1.33</f>
        <v>3.7905000000000002</v>
      </c>
      <c r="G8" s="15">
        <v>289.48</v>
      </c>
      <c r="H8" s="15">
        <v>7.06</v>
      </c>
      <c r="I8" s="15">
        <v>19.760000000000002</v>
      </c>
      <c r="J8" s="16">
        <v>7.06</v>
      </c>
    </row>
    <row r="9" spans="1:10" ht="15.75" thickBot="1" x14ac:dyDescent="0.3">
      <c r="A9" s="94"/>
      <c r="B9" s="97"/>
      <c r="C9" s="98"/>
      <c r="D9" s="99"/>
      <c r="E9" s="100"/>
      <c r="F9" s="101">
        <v>78</v>
      </c>
      <c r="G9" s="102">
        <f>SUM(G4:G8)</f>
        <v>771.08</v>
      </c>
      <c r="H9" s="102">
        <f>SUM(H4:H8)</f>
        <v>27.52</v>
      </c>
      <c r="I9" s="102">
        <f>SUM(I4:I8)</f>
        <v>41.11</v>
      </c>
      <c r="J9" s="103">
        <f>SUM(J4:J8)</f>
        <v>56.239999999999995</v>
      </c>
    </row>
    <row r="10" spans="1:10" x14ac:dyDescent="0.25">
      <c r="A10" s="96"/>
      <c r="B10" s="6" t="s">
        <v>13</v>
      </c>
      <c r="C10" s="7">
        <v>59</v>
      </c>
      <c r="D10" s="8" t="s">
        <v>48</v>
      </c>
      <c r="E10" s="46" t="s">
        <v>53</v>
      </c>
      <c r="F10" s="118">
        <f>9.24*60/100</f>
        <v>5.5439999999999996</v>
      </c>
      <c r="G10" s="9">
        <v>79.2</v>
      </c>
      <c r="H10" s="9">
        <v>1.38</v>
      </c>
      <c r="I10" s="9">
        <v>4.08</v>
      </c>
      <c r="J10" s="10">
        <v>9.24</v>
      </c>
    </row>
    <row r="11" spans="1:10" x14ac:dyDescent="0.25">
      <c r="A11" s="66"/>
      <c r="B11" s="95" t="s">
        <v>15</v>
      </c>
      <c r="C11" s="13">
        <v>58</v>
      </c>
      <c r="D11" s="14" t="s">
        <v>38</v>
      </c>
      <c r="E11" s="47" t="s">
        <v>49</v>
      </c>
      <c r="F11" s="41">
        <v>61.32</v>
      </c>
      <c r="G11" s="15">
        <f>257.4*80/90</f>
        <v>228.8</v>
      </c>
      <c r="H11" s="15">
        <f>16.02*80/90</f>
        <v>14.239999999999998</v>
      </c>
      <c r="I11" s="15">
        <f>15.75*80/90</f>
        <v>14</v>
      </c>
      <c r="J11" s="16">
        <f>12.87*80/90</f>
        <v>11.44</v>
      </c>
    </row>
    <row r="12" spans="1:10" ht="30" x14ac:dyDescent="0.25">
      <c r="A12" s="66"/>
      <c r="B12" s="67" t="s">
        <v>16</v>
      </c>
      <c r="C12" s="68">
        <v>16</v>
      </c>
      <c r="D12" s="69" t="s">
        <v>39</v>
      </c>
      <c r="E12" s="79" t="s">
        <v>52</v>
      </c>
      <c r="F12" s="41">
        <f>8.94*75/90+20.32*75/90</f>
        <v>24.383333333333333</v>
      </c>
      <c r="G12" s="15">
        <v>150</v>
      </c>
      <c r="H12" s="15">
        <v>3.24</v>
      </c>
      <c r="I12" s="15">
        <v>7.58</v>
      </c>
      <c r="J12" s="16">
        <v>18.87</v>
      </c>
    </row>
    <row r="13" spans="1:10" ht="30" x14ac:dyDescent="0.25">
      <c r="A13" s="66"/>
      <c r="B13" s="67" t="s">
        <v>26</v>
      </c>
      <c r="C13" s="92">
        <v>17</v>
      </c>
      <c r="D13" s="91" t="s">
        <v>44</v>
      </c>
      <c r="E13" s="89">
        <v>200</v>
      </c>
      <c r="F13" s="90">
        <v>5.48</v>
      </c>
      <c r="G13" s="15">
        <v>80</v>
      </c>
      <c r="H13" s="15">
        <v>0.44</v>
      </c>
      <c r="I13" s="15">
        <v>0</v>
      </c>
      <c r="J13" s="16">
        <v>18.899999999999999</v>
      </c>
    </row>
    <row r="14" spans="1:10" x14ac:dyDescent="0.25">
      <c r="A14" s="66"/>
      <c r="B14" s="67" t="s">
        <v>19</v>
      </c>
      <c r="C14" s="68" t="s">
        <v>22</v>
      </c>
      <c r="D14" s="69" t="s">
        <v>27</v>
      </c>
      <c r="E14" s="79" t="s">
        <v>50</v>
      </c>
      <c r="F14" s="70">
        <v>2.34</v>
      </c>
      <c r="G14" s="71">
        <f>62.4*29/30</f>
        <v>60.32</v>
      </c>
      <c r="H14" s="71">
        <f>2.4*29/30</f>
        <v>2.3199999999999998</v>
      </c>
      <c r="I14" s="71">
        <f>0.45*29/30</f>
        <v>0.435</v>
      </c>
      <c r="J14" s="72">
        <f>11.37*29/30</f>
        <v>10.990999999999998</v>
      </c>
    </row>
    <row r="15" spans="1:10" x14ac:dyDescent="0.25">
      <c r="A15" s="66"/>
      <c r="B15" s="80" t="s">
        <v>17</v>
      </c>
      <c r="C15" s="74" t="s">
        <v>22</v>
      </c>
      <c r="D15" s="75" t="s">
        <v>23</v>
      </c>
      <c r="E15" s="81" t="s">
        <v>51</v>
      </c>
      <c r="F15" s="76">
        <f>55.37*0.028</f>
        <v>1.55036</v>
      </c>
      <c r="G15" s="77">
        <f>60*28/30</f>
        <v>56</v>
      </c>
      <c r="H15" s="77">
        <f>1.47*28/30</f>
        <v>1.3719999999999999</v>
      </c>
      <c r="I15" s="77">
        <f>0.3*28/30</f>
        <v>0.28000000000000003</v>
      </c>
      <c r="J15" s="78">
        <f>13.44*28/30</f>
        <v>12.544</v>
      </c>
    </row>
    <row r="16" spans="1:10" ht="15.75" thickBot="1" x14ac:dyDescent="0.3">
      <c r="A16" s="82"/>
      <c r="B16" s="83"/>
      <c r="C16" s="84"/>
      <c r="D16" s="84"/>
      <c r="E16" s="85"/>
      <c r="F16" s="86">
        <v>100</v>
      </c>
      <c r="G16" s="87">
        <f>SUM(G10:G15)</f>
        <v>654.32000000000005</v>
      </c>
      <c r="H16" s="87">
        <f>SUM(H10:H15)</f>
        <v>22.992000000000001</v>
      </c>
      <c r="I16" s="87">
        <f>SUM(I10:I15)</f>
        <v>26.374999999999996</v>
      </c>
      <c r="J16" s="88">
        <f>SUM(J10:J15)</f>
        <v>81.984999999999985</v>
      </c>
    </row>
    <row r="17" spans="1:10" x14ac:dyDescent="0.25">
      <c r="A17" s="109"/>
      <c r="B17" s="6" t="s">
        <v>13</v>
      </c>
      <c r="C17" s="7">
        <v>59</v>
      </c>
      <c r="D17" s="8" t="s">
        <v>48</v>
      </c>
      <c r="E17" s="46" t="s">
        <v>62</v>
      </c>
      <c r="F17" s="39">
        <f>9.24*80/100</f>
        <v>7.3920000000000003</v>
      </c>
      <c r="G17" s="9">
        <v>79.2</v>
      </c>
      <c r="H17" s="9">
        <v>1.38</v>
      </c>
      <c r="I17" s="9">
        <v>4.08</v>
      </c>
      <c r="J17" s="10">
        <v>9.24</v>
      </c>
    </row>
    <row r="18" spans="1:10" ht="34.9" customHeight="1" x14ac:dyDescent="0.25">
      <c r="A18" s="66"/>
      <c r="B18" s="104" t="s">
        <v>14</v>
      </c>
      <c r="C18" s="105">
        <v>28</v>
      </c>
      <c r="D18" s="106" t="s">
        <v>63</v>
      </c>
      <c r="E18" s="107" t="s">
        <v>60</v>
      </c>
      <c r="F18" s="108">
        <f>20.28*245/250+2.45</f>
        <v>22.324400000000001</v>
      </c>
      <c r="G18" s="26">
        <v>148.25</v>
      </c>
      <c r="H18" s="26">
        <v>2.2200000000000002</v>
      </c>
      <c r="I18" s="26">
        <v>6.35</v>
      </c>
      <c r="J18" s="93">
        <v>20.66</v>
      </c>
    </row>
    <row r="19" spans="1:10" x14ac:dyDescent="0.25">
      <c r="A19" s="66"/>
      <c r="B19" s="67" t="s">
        <v>15</v>
      </c>
      <c r="C19" s="13">
        <v>58</v>
      </c>
      <c r="D19" s="14" t="s">
        <v>38</v>
      </c>
      <c r="E19" s="47" t="s">
        <v>49</v>
      </c>
      <c r="F19" s="41">
        <v>61.32</v>
      </c>
      <c r="G19" s="15">
        <f>257.4*80/90</f>
        <v>228.8</v>
      </c>
      <c r="H19" s="15">
        <f>16.02*80/90</f>
        <v>14.239999999999998</v>
      </c>
      <c r="I19" s="15">
        <f>15.75*80/90</f>
        <v>14</v>
      </c>
      <c r="J19" s="16">
        <f>12.87*80/90</f>
        <v>11.44</v>
      </c>
    </row>
    <row r="20" spans="1:10" ht="30" x14ac:dyDescent="0.25">
      <c r="A20" s="66"/>
      <c r="B20" s="67"/>
      <c r="C20" s="68">
        <v>16</v>
      </c>
      <c r="D20" s="69" t="s">
        <v>39</v>
      </c>
      <c r="E20" s="79" t="s">
        <v>52</v>
      </c>
      <c r="F20" s="41">
        <f>8.94*75/90+20.32*75/90</f>
        <v>24.383333333333333</v>
      </c>
      <c r="G20" s="15">
        <v>150</v>
      </c>
      <c r="H20" s="15">
        <v>3.24</v>
      </c>
      <c r="I20" s="15">
        <v>7.58</v>
      </c>
      <c r="J20" s="16">
        <v>18.87</v>
      </c>
    </row>
    <row r="21" spans="1:10" ht="30" x14ac:dyDescent="0.25">
      <c r="A21" s="66"/>
      <c r="B21" s="67" t="s">
        <v>26</v>
      </c>
      <c r="C21" s="92">
        <v>17</v>
      </c>
      <c r="D21" s="91" t="s">
        <v>44</v>
      </c>
      <c r="E21" s="89">
        <v>200</v>
      </c>
      <c r="F21" s="90">
        <v>5.73</v>
      </c>
      <c r="G21" s="15">
        <v>80</v>
      </c>
      <c r="H21" s="15">
        <v>0.44</v>
      </c>
      <c r="I21" s="15">
        <v>0</v>
      </c>
      <c r="J21" s="16">
        <v>18.899999999999999</v>
      </c>
    </row>
    <row r="22" spans="1:10" x14ac:dyDescent="0.25">
      <c r="A22" s="66"/>
      <c r="B22" s="67" t="s">
        <v>19</v>
      </c>
      <c r="C22" s="68" t="s">
        <v>22</v>
      </c>
      <c r="D22" s="69" t="s">
        <v>27</v>
      </c>
      <c r="E22" s="79" t="s">
        <v>54</v>
      </c>
      <c r="F22" s="70">
        <v>2.5</v>
      </c>
      <c r="G22" s="71">
        <f>62.4*31/30</f>
        <v>64.47999999999999</v>
      </c>
      <c r="H22" s="71">
        <f>2.4*31/30</f>
        <v>2.4799999999999995</v>
      </c>
      <c r="I22" s="71">
        <f>0.45*31/30</f>
        <v>0.46500000000000002</v>
      </c>
      <c r="J22" s="72">
        <f>11.37*31/30</f>
        <v>11.748999999999999</v>
      </c>
    </row>
    <row r="23" spans="1:10" x14ac:dyDescent="0.25">
      <c r="A23" s="66"/>
      <c r="B23" s="67" t="s">
        <v>46</v>
      </c>
      <c r="C23" s="74" t="s">
        <v>22</v>
      </c>
      <c r="D23" s="75" t="s">
        <v>23</v>
      </c>
      <c r="E23" s="81" t="s">
        <v>41</v>
      </c>
      <c r="F23" s="76">
        <f>55.37*0.03</f>
        <v>1.6610999999999998</v>
      </c>
      <c r="G23" s="77">
        <f>60*30/30</f>
        <v>60</v>
      </c>
      <c r="H23" s="77">
        <f>1.47*30/30</f>
        <v>1.47</v>
      </c>
      <c r="I23" s="77">
        <f>0.3*30/30</f>
        <v>0.3</v>
      </c>
      <c r="J23" s="78">
        <f>13.44*30/30</f>
        <v>13.44</v>
      </c>
    </row>
    <row r="24" spans="1:10" ht="15.75" thickBot="1" x14ac:dyDescent="0.3">
      <c r="A24" s="82"/>
      <c r="B24" s="83"/>
      <c r="C24" s="84"/>
      <c r="D24" s="84"/>
      <c r="E24" s="85"/>
      <c r="F24" s="86">
        <v>125</v>
      </c>
      <c r="G24" s="87">
        <f>SUM(G17:G23)</f>
        <v>810.73</v>
      </c>
      <c r="H24" s="87">
        <f>SUM(H17:H23)</f>
        <v>25.47</v>
      </c>
      <c r="I24" s="87">
        <f>SUM(I17:I23)</f>
        <v>32.774999999999999</v>
      </c>
      <c r="J24" s="88">
        <f>SUM(J17:J23)</f>
        <v>104.29899999999998</v>
      </c>
    </row>
    <row r="25" spans="1:10" customFormat="1" x14ac:dyDescent="0.25">
      <c r="E25" s="30"/>
    </row>
    <row r="26" spans="1:10" customFormat="1" x14ac:dyDescent="0.25">
      <c r="A26" s="50" t="s">
        <v>31</v>
      </c>
      <c r="E26" s="30"/>
    </row>
    <row r="27" spans="1:10" customFormat="1" x14ac:dyDescent="0.25">
      <c r="E27" s="30"/>
    </row>
    <row r="28" spans="1:10" customFormat="1" x14ac:dyDescent="0.25">
      <c r="A28" s="50" t="s">
        <v>32</v>
      </c>
      <c r="E28" s="30"/>
    </row>
    <row r="29" spans="1:10" customFormat="1" x14ac:dyDescent="0.25">
      <c r="E29" s="3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2022-09-20T04:15:16Z</cp:lastPrinted>
  <dcterms:created xsi:type="dcterms:W3CDTF">2015-06-05T18:19:34Z</dcterms:created>
  <dcterms:modified xsi:type="dcterms:W3CDTF">2023-03-03T03:26:05Z</dcterms:modified>
</cp:coreProperties>
</file>