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maria\Downloads\"/>
    </mc:Choice>
  </mc:AlternateContent>
  <xr:revisionPtr revIDLastSave="0" documentId="8_{6913AA1A-0E19-4D7C-8CFA-A8817B78CB40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бесплатно" sheetId="1" r:id="rId1"/>
    <sheet name="платно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4" i="2" l="1"/>
  <c r="F23" i="2"/>
  <c r="F16" i="2"/>
  <c r="F15" i="2"/>
  <c r="J9" i="2"/>
  <c r="I9" i="2"/>
  <c r="H9" i="2"/>
  <c r="G9" i="2"/>
  <c r="F8" i="2"/>
  <c r="F7" i="2"/>
  <c r="F4" i="2"/>
  <c r="F46" i="1"/>
  <c r="F45" i="1"/>
  <c r="F38" i="1"/>
  <c r="F36" i="1"/>
  <c r="F31" i="1"/>
  <c r="F30" i="1"/>
  <c r="J27" i="1"/>
  <c r="I27" i="1"/>
  <c r="H27" i="1"/>
  <c r="G27" i="1"/>
  <c r="F4" i="1"/>
  <c r="F27" i="1"/>
  <c r="F23" i="1"/>
  <c r="F22" i="1"/>
  <c r="F15" i="1"/>
  <c r="F13" i="1"/>
  <c r="F8" i="1"/>
  <c r="F7" i="1"/>
  <c r="J22" i="2"/>
  <c r="I22" i="2"/>
  <c r="H22" i="2"/>
  <c r="G22" i="2"/>
  <c r="J14" i="2"/>
  <c r="I14" i="2"/>
  <c r="H14" i="2"/>
  <c r="G14" i="2"/>
  <c r="J32" i="1"/>
  <c r="I32" i="1"/>
  <c r="H32" i="1"/>
  <c r="G32" i="1"/>
  <c r="J9" i="1"/>
  <c r="I9" i="1"/>
  <c r="I10" i="1" s="1"/>
  <c r="H9" i="1"/>
  <c r="G9" i="1"/>
  <c r="G10" i="1" s="1"/>
  <c r="F20" i="2"/>
  <c r="F18" i="2"/>
  <c r="F12" i="2"/>
  <c r="F5" i="2"/>
  <c r="F41" i="1"/>
  <c r="F40" i="1"/>
  <c r="J30" i="1"/>
  <c r="I30" i="1"/>
  <c r="H30" i="1"/>
  <c r="G30" i="1"/>
  <c r="J31" i="1"/>
  <c r="I31" i="1"/>
  <c r="H31" i="1"/>
  <c r="G31" i="1"/>
  <c r="F28" i="1"/>
  <c r="F19" i="1"/>
  <c r="F18" i="1"/>
  <c r="F17" i="1"/>
  <c r="F22" i="2"/>
  <c r="F19" i="2"/>
  <c r="F14" i="2"/>
  <c r="F11" i="2"/>
  <c r="F9" i="2"/>
  <c r="F42" i="1"/>
  <c r="F32" i="1"/>
  <c r="H10" i="1"/>
  <c r="F9" i="1"/>
  <c r="J12" i="1"/>
  <c r="I12" i="1"/>
  <c r="H12" i="1"/>
  <c r="G12" i="1"/>
  <c r="F5" i="1"/>
  <c r="F37" i="1"/>
  <c r="F35" i="1"/>
  <c r="F12" i="1"/>
  <c r="F34" i="1"/>
  <c r="F14" i="1"/>
  <c r="G10" i="2" l="1"/>
  <c r="G16" i="1"/>
  <c r="J47" i="1" l="1"/>
  <c r="I47" i="1"/>
  <c r="H47" i="1"/>
  <c r="G47" i="1"/>
  <c r="J39" i="1"/>
  <c r="I39" i="1"/>
  <c r="H39" i="1"/>
  <c r="G39" i="1"/>
  <c r="J33" i="1"/>
  <c r="I33" i="1"/>
  <c r="H33" i="1"/>
  <c r="G33" i="1"/>
  <c r="G24" i="1"/>
  <c r="J16" i="1"/>
  <c r="I16" i="1"/>
  <c r="H16" i="1"/>
  <c r="J10" i="1"/>
  <c r="G25" i="2"/>
  <c r="H25" i="2"/>
  <c r="J25" i="2"/>
  <c r="I25" i="2"/>
  <c r="I17" i="2" l="1"/>
  <c r="J10" i="2"/>
  <c r="H10" i="2"/>
  <c r="H17" i="2" l="1"/>
  <c r="J17" i="2"/>
  <c r="G17" i="2"/>
  <c r="I10" i="2"/>
  <c r="J24" i="1" l="1"/>
  <c r="I24" i="1"/>
  <c r="H24" i="1"/>
</calcChain>
</file>

<file path=xl/sharedStrings.xml><?xml version="1.0" encoding="utf-8"?>
<sst xmlns="http://schemas.openxmlformats.org/spreadsheetml/2006/main" count="216" uniqueCount="61">
  <si>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</si>
  <si>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</si>
  <si>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</si>
  <si>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</si>
  <si>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</si>
  <si>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</si>
  <si>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</si>
  <si>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</si>
  <si>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</si>
  <si>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</si>
  <si>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</si>
  <si>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</si>
  <si>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</si>
  <si>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</si>
  <si>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</si>
  <si>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</si>
  <si>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</si>
  <si>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</si>
  <si>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</si>
  <si>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</si>
  <si>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</si>
  <si>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</si>
  <si>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</si>
  <si>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добавка</t>
  </si>
  <si>
    <t>Полдник</t>
  </si>
  <si>
    <t>напиток</t>
  </si>
  <si>
    <t>Хлеб пшеничный</t>
  </si>
  <si>
    <t>6-10 лет</t>
  </si>
  <si>
    <t>корп</t>
  </si>
  <si>
    <t>11-18 лет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</si>
  <si>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</si>
  <si>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</si>
  <si>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</si>
  <si>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200</t>
  </si>
  <si>
    <t>Батон</t>
  </si>
  <si>
    <t>Масло сливочное (порциями)</t>
  </si>
  <si>
    <t>Сыр (порциями)</t>
  </si>
  <si>
    <t>Сок</t>
  </si>
  <si>
    <t>гарнир</t>
  </si>
  <si>
    <t>180</t>
  </si>
  <si>
    <t>150</t>
  </si>
  <si>
    <t>Рыба,тушеная в томате с овощами</t>
  </si>
  <si>
    <t>Чай с сахаром</t>
  </si>
  <si>
    <t>Курица в соусе с томатом</t>
  </si>
  <si>
    <t>Рис отварной</t>
  </si>
  <si>
    <t>Компот из кураги</t>
  </si>
  <si>
    <t>100</t>
  </si>
  <si>
    <t>45/45</t>
  </si>
  <si>
    <t>50/50</t>
  </si>
  <si>
    <t>60/60</t>
  </si>
  <si>
    <t>20</t>
  </si>
  <si>
    <t>Вафли</t>
  </si>
  <si>
    <t xml:space="preserve">Пюре картофельное </t>
  </si>
  <si>
    <t>Икра морковная</t>
  </si>
  <si>
    <t>60</t>
  </si>
  <si>
    <t>30</t>
  </si>
  <si>
    <t>Зефир глазированный</t>
  </si>
  <si>
    <t>40</t>
  </si>
  <si>
    <t>250/5</t>
  </si>
  <si>
    <t>Свекольник и со сметаной</t>
  </si>
  <si>
    <t>МБОУ Элитовская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</si>
</sst>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0" fillId="0" borderId="5" xfId="0" applyBorder="1"/>
    <xf numFmtId="0" fontId="0" fillId="0" borderId="6" xfId="0" applyBorder="1"/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2" fontId="0" fillId="0" borderId="12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0" fontId="0" fillId="0" borderId="11" xfId="0" applyBorder="1"/>
    <xf numFmtId="14" fontId="0" fillId="0" borderId="0" xfId="0" applyNumberFormat="1" applyProtection="1"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 applyProtection="1">
      <alignment horizontal="center"/>
      <protection locked="0"/>
    </xf>
    <xf numFmtId="14" fontId="3" fillId="0" borderId="0" xfId="0" applyNumberFormat="1" applyFont="1" applyProtection="1">
      <protection locked="0"/>
    </xf>
    <xf numFmtId="0" fontId="4" fillId="0" borderId="0" xfId="0" applyFont="1"/>
    <xf numFmtId="0" fontId="3" fillId="0" borderId="0" xfId="0" applyFont="1" applyAlignment="1">
      <alignment vertical="center"/>
    </xf>
    <xf numFmtId="0" fontId="3" fillId="0" borderId="5" xfId="0" applyFont="1" applyBorder="1"/>
    <xf numFmtId="0" fontId="3" fillId="0" borderId="8" xfId="0" applyFont="1" applyBorder="1"/>
    <xf numFmtId="0" fontId="3" fillId="0" borderId="14" xfId="0" applyFont="1" applyBorder="1"/>
    <xf numFmtId="0" fontId="5" fillId="0" borderId="14" xfId="0" applyFont="1" applyBorder="1" applyAlignment="1">
      <alignment horizontal="center"/>
    </xf>
    <xf numFmtId="2" fontId="3" fillId="0" borderId="14" xfId="0" applyNumberFormat="1" applyFont="1" applyBorder="1"/>
    <xf numFmtId="2" fontId="3" fillId="0" borderId="15" xfId="0" applyNumberFormat="1" applyFont="1" applyBorder="1"/>
    <xf numFmtId="2" fontId="0" fillId="0" borderId="16" xfId="0" applyNumberFormat="1" applyBorder="1" applyProtection="1">
      <protection locked="0"/>
    </xf>
    <xf numFmtId="0" fontId="0" fillId="0" borderId="13" xfId="0" applyBorder="1"/>
    <xf numFmtId="0" fontId="0" fillId="0" borderId="14" xfId="0" applyBorder="1" applyProtection="1">
      <protection locked="0"/>
    </xf>
    <xf numFmtId="0" fontId="0" fillId="0" borderId="14" xfId="0" applyBorder="1"/>
    <xf numFmtId="2" fontId="0" fillId="0" borderId="14" xfId="0" applyNumberFormat="1" applyBorder="1"/>
    <xf numFmtId="2" fontId="0" fillId="0" borderId="15" xfId="0" applyNumberFormat="1" applyBorder="1"/>
    <xf numFmtId="49" fontId="6" fillId="0" borderId="6" xfId="0" applyNumberFormat="1" applyFont="1" applyBorder="1" applyAlignment="1" applyProtection="1">
      <alignment horizontal="center"/>
      <protection locked="0"/>
    </xf>
    <xf numFmtId="1" fontId="6" fillId="0" borderId="1" xfId="0" applyNumberFormat="1" applyFont="1" applyBorder="1" applyAlignment="1" applyProtection="1">
      <alignment horizontal="center"/>
      <protection locked="0"/>
    </xf>
    <xf numFmtId="1" fontId="6" fillId="0" borderId="6" xfId="0" applyNumberFormat="1" applyFont="1" applyBorder="1" applyAlignment="1" applyProtection="1">
      <alignment horizontal="center"/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49" fontId="6" fillId="0" borderId="11" xfId="0" applyNumberFormat="1" applyFont="1" applyBorder="1" applyAlignment="1" applyProtection="1">
      <alignment horizontal="center"/>
      <protection locked="0"/>
    </xf>
    <xf numFmtId="0" fontId="6" fillId="0" borderId="14" xfId="0" applyFont="1" applyBorder="1" applyAlignment="1">
      <alignment horizontal="center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0" fillId="0" borderId="17" xfId="0" applyBorder="1"/>
    <xf numFmtId="0" fontId="2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wrapText="1"/>
      <protection locked="0"/>
    </xf>
    <xf numFmtId="1" fontId="6" fillId="0" borderId="14" xfId="0" applyNumberFormat="1" applyFont="1" applyBorder="1" applyAlignment="1" applyProtection="1">
      <alignment horizontal="center"/>
      <protection locked="0"/>
    </xf>
    <xf numFmtId="0" fontId="0" fillId="0" borderId="18" xfId="0" applyBorder="1"/>
    <xf numFmtId="0" fontId="2" fillId="0" borderId="19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wrapText="1"/>
      <protection locked="0"/>
    </xf>
    <xf numFmtId="1" fontId="6" fillId="0" borderId="19" xfId="0" applyNumberFormat="1" applyFont="1" applyBorder="1" applyAlignment="1" applyProtection="1">
      <alignment horizontal="center"/>
      <protection locked="0"/>
    </xf>
    <xf numFmtId="2" fontId="0" fillId="0" borderId="19" xfId="0" applyNumberFormat="1" applyBorder="1" applyProtection="1">
      <protection locked="0"/>
    </xf>
    <xf numFmtId="2" fontId="6" fillId="0" borderId="1" xfId="0" applyNumberFormat="1" applyFont="1" applyBorder="1" applyAlignment="1" applyProtection="1">
      <alignment horizontal="center"/>
      <protection locked="0"/>
    </xf>
    <xf numFmtId="2" fontId="0" fillId="0" borderId="14" xfId="0" applyNumberFormat="1" applyBorder="1" applyProtection="1">
      <protection locked="0"/>
    </xf>
    <xf numFmtId="2" fontId="0" fillId="0" borderId="15" xfId="0" applyNumberFormat="1" applyBorder="1" applyProtection="1"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2" fontId="6" fillId="0" borderId="19" xfId="0" applyNumberFormat="1" applyFont="1" applyBorder="1" applyAlignment="1" applyProtection="1">
      <alignment horizontal="center"/>
      <protection locked="0"/>
    </xf>
    <xf numFmtId="2" fontId="6" fillId="0" borderId="14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14" xfId="0" applyNumberFormat="1" applyFont="1" applyBorder="1" applyAlignment="1">
      <alignment horizontal="center"/>
    </xf>
    <xf numFmtId="0" fontId="7" fillId="0" borderId="3" xfId="0" applyFont="1" applyBorder="1" applyAlignment="1" applyProtection="1">
      <alignment horizontal="center"/>
      <protection locked="0"/>
    </xf>
    <xf numFmtId="49" fontId="8" fillId="0" borderId="1" xfId="0" applyNumberFormat="1" applyFont="1" applyBorder="1" applyAlignment="1" applyProtection="1">
      <alignment horizontal="center"/>
      <protection locked="0"/>
    </xf>
    <xf numFmtId="2" fontId="8" fillId="0" borderId="1" xfId="0" applyNumberFormat="1" applyFont="1" applyBorder="1" applyAlignment="1" applyProtection="1">
      <alignment horizontal="center"/>
      <protection locked="0"/>
    </xf>
    <xf numFmtId="2" fontId="0" fillId="0" borderId="20" xfId="0" applyNumberFormat="1" applyBorder="1" applyProtection="1"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1" fontId="6" fillId="0" borderId="4" xfId="0" applyNumberFormat="1" applyFont="1" applyBorder="1" applyAlignment="1" applyProtection="1">
      <alignment horizontal="center"/>
      <protection locked="0"/>
    </xf>
    <xf numFmtId="2" fontId="6" fillId="0" borderId="4" xfId="0" applyNumberFormat="1" applyFont="1" applyBorder="1" applyAlignment="1" applyProtection="1">
      <alignment horizontal="center"/>
      <protection locked="0"/>
    </xf>
    <xf numFmtId="49" fontId="6" fillId="0" borderId="4" xfId="0" applyNumberFormat="1" applyFont="1" applyBorder="1" applyAlignment="1" applyProtection="1">
      <alignment horizontal="center"/>
      <protection locked="0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/>
    <xf numFmtId="0" fontId="6" fillId="0" borderId="0" xfId="0" applyFont="1" applyAlignment="1">
      <alignment horizontal="center"/>
    </xf>
    <xf numFmtId="0" fontId="3" fillId="0" borderId="26" xfId="0" applyFont="1" applyBorder="1"/>
    <xf numFmtId="0" fontId="3" fillId="0" borderId="27" xfId="0" applyFont="1" applyBorder="1"/>
    <xf numFmtId="0" fontId="0" fillId="0" borderId="17" xfId="0" applyBorder="1" applyProtection="1">
      <protection locked="0"/>
    </xf>
    <xf numFmtId="0" fontId="0" fillId="0" borderId="29" xfId="0" applyBorder="1"/>
    <xf numFmtId="0" fontId="0" fillId="0" borderId="27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27" xfId="0" applyBorder="1"/>
    <xf numFmtId="0" fontId="0" fillId="0" borderId="28" xfId="0" applyBorder="1"/>
    <xf numFmtId="0" fontId="3" fillId="0" borderId="18" xfId="0" applyFont="1" applyBorder="1"/>
    <xf numFmtId="0" fontId="3" fillId="0" borderId="27" xfId="0" applyFont="1" applyBorder="1" applyProtection="1"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wrapText="1"/>
      <protection locked="0"/>
    </xf>
    <xf numFmtId="1" fontId="6" fillId="0" borderId="30" xfId="0" applyNumberFormat="1" applyFont="1" applyBorder="1" applyAlignment="1" applyProtection="1">
      <alignment horizontal="center"/>
      <protection locked="0"/>
    </xf>
    <xf numFmtId="2" fontId="6" fillId="0" borderId="30" xfId="0" applyNumberFormat="1" applyFont="1" applyBorder="1" applyAlignment="1" applyProtection="1">
      <alignment horizontal="center"/>
      <protection locked="0"/>
    </xf>
    <xf numFmtId="2" fontId="0" fillId="0" borderId="30" xfId="0" applyNumberFormat="1" applyBorder="1" applyProtection="1">
      <protection locked="0"/>
    </xf>
    <xf numFmtId="2" fontId="0" fillId="0" borderId="31" xfId="0" applyNumberFormat="1" applyBorder="1" applyProtection="1">
      <protection locked="0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9" xfId="0" applyFont="1" applyBorder="1"/>
    <xf numFmtId="0" fontId="3" fillId="0" borderId="13" xfId="0" applyFont="1" applyBorder="1" applyProtection="1">
      <protection locked="0"/>
    </xf>
    <xf numFmtId="0" fontId="3" fillId="0" borderId="25" xfId="0" applyFont="1" applyBorder="1"/>
    <xf numFmtId="0" fontId="3" fillId="0" borderId="32" xfId="0" applyFont="1" applyBorder="1"/>
    <xf numFmtId="0" fontId="3" fillId="0" borderId="3" xfId="0" applyFont="1" applyBorder="1"/>
    <xf numFmtId="0" fontId="3" fillId="0" borderId="3" xfId="0" applyFont="1" applyBorder="1" applyProtection="1">
      <protection locked="0"/>
    </xf>
    <xf numFmtId="0" fontId="0" fillId="0" borderId="33" xfId="0" applyBorder="1" applyProtection="1">
      <protection locked="0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 applyProtection="1">
      <protection locked="0"/>
    </xf>
    <xf numFmtId="2" fontId="9" fillId="0" borderId="14" xfId="0" applyNumberFormat="1" applyFont="1" applyBorder="1" applyAlignment="1">
      <alignment horizontal="center"/>
    </xf>
    <xf numFmtId="0" fontId="3" fillId="0" borderId="28" xfId="0" applyFont="1" applyBorder="1" applyProtection="1">
      <protection locked="0"/>
    </xf>
    <xf numFmtId="0" fontId="3" fillId="0" borderId="11" xfId="0" applyFont="1" applyBorder="1"/>
    <xf numFmtId="0" fontId="8" fillId="0" borderId="11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2" fontId="3" fillId="0" borderId="11" xfId="0" applyNumberFormat="1" applyFont="1" applyBorder="1"/>
    <xf numFmtId="2" fontId="3" fillId="0" borderId="12" xfId="0" applyNumberFormat="1" applyFont="1" applyBorder="1"/>
    <xf numFmtId="0" fontId="0" fillId="0" borderId="2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53"/>
  <sheetViews>
    <sheetView zoomScale="110" zoomScaleNormal="110" workbookViewId="0">
      <selection activeCell="I1" sqref="I1:I1048576"/>
    </sheetView>
  </sheetViews>
  <sheetFormatPr defaultRowHeight="15" x14ac:dyDescent="0.25"/>
  <cols>
    <col min="1" max="1" width="11.7109375" bestFit="1" customWidth="1"/>
    <col min="2" max="2" width="11.5703125" customWidth="1"/>
    <col min="3" max="3" width="7.140625" bestFit="1" customWidth="1"/>
    <col min="4" max="4" width="24.7109375" bestFit="1" customWidth="1"/>
    <col min="5" max="5" width="9.7109375" style="16" customWidth="1"/>
    <col min="6" max="6" width="7.5703125" style="16" bestFit="1" customWidth="1"/>
    <col min="7" max="7" width="7.7109375" customWidth="1"/>
    <col min="8" max="8" width="6.140625" bestFit="1" customWidth="1"/>
    <col min="9" max="9" width="10.140625" customWidth="1"/>
    <col min="10" max="10" width="8.5703125" customWidth="1"/>
  </cols>
  <sheetData>
    <row r="1" spans="1:10" ht="28.9" customHeight="1" x14ac:dyDescent="0.25">
      <c r="A1" t="s">
        <v>0</v>
      </c>
      <c r="B1" s="127" t="s">
        <v>60</v>
      </c>
      <c r="C1" s="128"/>
      <c r="D1" s="129"/>
      <c r="E1" s="16" t="s">
        <v>28</v>
      </c>
      <c r="F1" s="15"/>
      <c r="H1" t="s">
        <v>1</v>
      </c>
      <c r="I1" s="14">
        <v>44977</v>
      </c>
    </row>
    <row r="2" spans="1:10" ht="15.75" thickBot="1" x14ac:dyDescent="0.3">
      <c r="B2" s="1" t="s">
        <v>27</v>
      </c>
    </row>
    <row r="3" spans="1:10" s="17" customFormat="1" ht="30.75" thickBot="1" x14ac:dyDescent="0.3">
      <c r="A3" s="84" t="s">
        <v>2</v>
      </c>
      <c r="B3" s="79" t="s">
        <v>3</v>
      </c>
      <c r="C3" s="80" t="s">
        <v>19</v>
      </c>
      <c r="D3" s="80" t="s">
        <v>4</v>
      </c>
      <c r="E3" s="81" t="s">
        <v>20</v>
      </c>
      <c r="F3" s="81" t="s">
        <v>5</v>
      </c>
      <c r="G3" s="82" t="s">
        <v>6</v>
      </c>
      <c r="H3" s="80" t="s">
        <v>7</v>
      </c>
      <c r="I3" s="80" t="s">
        <v>8</v>
      </c>
      <c r="J3" s="83" t="s">
        <v>9</v>
      </c>
    </row>
    <row r="4" spans="1:10" ht="16.5" thickBot="1" x14ac:dyDescent="0.3">
      <c r="A4" s="6" t="s">
        <v>10</v>
      </c>
      <c r="B4" s="87" t="s">
        <v>38</v>
      </c>
      <c r="C4" s="72">
        <v>7</v>
      </c>
      <c r="D4" s="73" t="s">
        <v>52</v>
      </c>
      <c r="E4" s="78" t="s">
        <v>40</v>
      </c>
      <c r="F4" s="77">
        <f>20.77*150/180</f>
        <v>17.308333333333334</v>
      </c>
      <c r="G4" s="12">
        <v>159.12</v>
      </c>
      <c r="H4" s="12">
        <v>3.74</v>
      </c>
      <c r="I4" s="12">
        <v>6.12</v>
      </c>
      <c r="J4" s="31">
        <v>22.28</v>
      </c>
    </row>
    <row r="5" spans="1:10" ht="30" x14ac:dyDescent="0.25">
      <c r="A5" s="116"/>
      <c r="B5" s="112" t="s">
        <v>15</v>
      </c>
      <c r="C5" s="72">
        <v>51</v>
      </c>
      <c r="D5" s="73" t="s">
        <v>41</v>
      </c>
      <c r="E5" s="40" t="s">
        <v>47</v>
      </c>
      <c r="F5" s="60">
        <f>23.72*45/45+2.39*45/45</f>
        <v>26.109999999999996</v>
      </c>
      <c r="G5" s="12">
        <v>94.5</v>
      </c>
      <c r="H5" s="12">
        <v>8.66</v>
      </c>
      <c r="I5" s="12">
        <v>4.47</v>
      </c>
      <c r="J5" s="31">
        <v>4.6399999999999997</v>
      </c>
    </row>
    <row r="6" spans="1:10" ht="15.75" x14ac:dyDescent="0.25">
      <c r="A6" s="117"/>
      <c r="B6" s="113" t="s">
        <v>11</v>
      </c>
      <c r="C6" s="43">
        <v>57</v>
      </c>
      <c r="D6" s="44" t="s">
        <v>42</v>
      </c>
      <c r="E6" s="38">
        <v>200</v>
      </c>
      <c r="F6" s="60">
        <v>1.1599999999999999</v>
      </c>
      <c r="G6" s="8">
        <v>41</v>
      </c>
      <c r="H6" s="8">
        <v>0</v>
      </c>
      <c r="I6" s="8">
        <v>0</v>
      </c>
      <c r="J6" s="9">
        <v>10.01</v>
      </c>
    </row>
    <row r="7" spans="1:10" ht="15.75" x14ac:dyDescent="0.25">
      <c r="A7" s="117"/>
      <c r="B7" s="93" t="s">
        <v>16</v>
      </c>
      <c r="C7" s="43" t="s">
        <v>21</v>
      </c>
      <c r="D7" s="44" t="s">
        <v>22</v>
      </c>
      <c r="E7" s="38">
        <v>20</v>
      </c>
      <c r="F7" s="60">
        <f>50.71*0.02</f>
        <v>1.0142</v>
      </c>
      <c r="G7" s="8">
        <v>40</v>
      </c>
      <c r="H7" s="8">
        <v>0.98</v>
      </c>
      <c r="I7" s="8">
        <v>0.2</v>
      </c>
      <c r="J7" s="9">
        <v>8.9499999999999993</v>
      </c>
    </row>
    <row r="8" spans="1:10" ht="15.75" x14ac:dyDescent="0.25">
      <c r="A8" s="117"/>
      <c r="B8" s="93" t="s">
        <v>18</v>
      </c>
      <c r="C8" s="43" t="s">
        <v>21</v>
      </c>
      <c r="D8" s="44" t="s">
        <v>26</v>
      </c>
      <c r="E8" s="38">
        <v>20</v>
      </c>
      <c r="F8" s="60">
        <f>74.8*0.02</f>
        <v>1.496</v>
      </c>
      <c r="G8" s="8">
        <v>41.6</v>
      </c>
      <c r="H8" s="8">
        <v>1.6</v>
      </c>
      <c r="I8" s="8">
        <v>0.03</v>
      </c>
      <c r="J8" s="9">
        <v>8.02</v>
      </c>
    </row>
    <row r="9" spans="1:10" ht="15.75" x14ac:dyDescent="0.25">
      <c r="A9" s="117"/>
      <c r="B9" s="114" t="s">
        <v>23</v>
      </c>
      <c r="C9" s="68" t="s">
        <v>21</v>
      </c>
      <c r="D9" s="44" t="s">
        <v>56</v>
      </c>
      <c r="E9" s="38">
        <v>35</v>
      </c>
      <c r="F9" s="60">
        <f>343.2*0.035</f>
        <v>12.012</v>
      </c>
      <c r="G9" s="8">
        <f>63.56*40/20</f>
        <v>127.12</v>
      </c>
      <c r="H9" s="8">
        <f>1.07*40/20</f>
        <v>2.14</v>
      </c>
      <c r="I9" s="8">
        <f>1.4*40/20</f>
        <v>2.8</v>
      </c>
      <c r="J9" s="9">
        <f>11.67*40/20</f>
        <v>23.34</v>
      </c>
    </row>
    <row r="10" spans="1:10" ht="16.5" thickBot="1" x14ac:dyDescent="0.3">
      <c r="A10" s="118"/>
      <c r="B10" s="115"/>
      <c r="C10" s="56"/>
      <c r="D10" s="57"/>
      <c r="E10" s="58"/>
      <c r="F10" s="64">
        <v>58.52</v>
      </c>
      <c r="G10" s="59">
        <f>SUM(G4:G9)</f>
        <v>503.34000000000003</v>
      </c>
      <c r="H10" s="59">
        <f>SUM(H4:H9)</f>
        <v>17.12</v>
      </c>
      <c r="I10" s="59">
        <f>SUM(I4:I9)</f>
        <v>13.619999999999997</v>
      </c>
      <c r="J10" s="71">
        <f>SUM(J4:J9)</f>
        <v>77.239999999999995</v>
      </c>
    </row>
    <row r="11" spans="1:10" ht="15.75" x14ac:dyDescent="0.25">
      <c r="A11" s="2" t="s">
        <v>24</v>
      </c>
      <c r="B11" s="90" t="s">
        <v>25</v>
      </c>
      <c r="C11" s="45">
        <v>25</v>
      </c>
      <c r="D11" s="46" t="s">
        <v>37</v>
      </c>
      <c r="E11" s="39">
        <v>200</v>
      </c>
      <c r="F11" s="63">
        <v>11.82</v>
      </c>
      <c r="G11" s="4">
        <v>136</v>
      </c>
      <c r="H11" s="4">
        <v>0.6</v>
      </c>
      <c r="I11" s="4">
        <v>0</v>
      </c>
      <c r="J11" s="5">
        <v>33</v>
      </c>
    </row>
    <row r="12" spans="1:10" ht="15.75" x14ac:dyDescent="0.25">
      <c r="A12" s="6"/>
      <c r="B12" s="96" t="s">
        <v>23</v>
      </c>
      <c r="C12" s="74" t="s">
        <v>21</v>
      </c>
      <c r="D12" s="44" t="s">
        <v>51</v>
      </c>
      <c r="E12" s="38">
        <v>40</v>
      </c>
      <c r="F12" s="60">
        <f>243.6*0.04</f>
        <v>9.7439999999999998</v>
      </c>
      <c r="G12" s="12">
        <f>222.46*40/70</f>
        <v>127.11999999999999</v>
      </c>
      <c r="H12" s="12">
        <f>3.764/70</f>
        <v>5.3771428571428567E-2</v>
      </c>
      <c r="I12" s="12">
        <f>4.9*40/70</f>
        <v>2.8</v>
      </c>
      <c r="J12" s="31">
        <f>40.86*40/70</f>
        <v>23.348571428571429</v>
      </c>
    </row>
    <row r="13" spans="1:10" ht="30" x14ac:dyDescent="0.25">
      <c r="A13" s="6"/>
      <c r="B13" s="96" t="s">
        <v>23</v>
      </c>
      <c r="C13" s="74">
        <v>3</v>
      </c>
      <c r="D13" s="75" t="s">
        <v>35</v>
      </c>
      <c r="E13" s="76">
        <v>10</v>
      </c>
      <c r="F13" s="77">
        <f>9.82*10/10</f>
        <v>9.82</v>
      </c>
      <c r="G13" s="12">
        <v>64.7</v>
      </c>
      <c r="H13" s="12">
        <v>0.08</v>
      </c>
      <c r="I13" s="12">
        <v>7.15</v>
      </c>
      <c r="J13" s="31">
        <v>0.12</v>
      </c>
    </row>
    <row r="14" spans="1:10" ht="15.75" x14ac:dyDescent="0.25">
      <c r="A14" s="6"/>
      <c r="B14" s="96" t="s">
        <v>23</v>
      </c>
      <c r="C14" s="74">
        <v>6</v>
      </c>
      <c r="D14" s="75" t="s">
        <v>36</v>
      </c>
      <c r="E14" s="76">
        <v>12</v>
      </c>
      <c r="F14" s="77">
        <f>10.11*12/12</f>
        <v>10.11</v>
      </c>
      <c r="G14" s="12">
        <v>51</v>
      </c>
      <c r="H14" s="12">
        <v>1.93</v>
      </c>
      <c r="I14" s="12">
        <v>3.91</v>
      </c>
      <c r="J14" s="31">
        <v>0.44</v>
      </c>
    </row>
    <row r="15" spans="1:10" ht="15.75" x14ac:dyDescent="0.25">
      <c r="A15" s="6"/>
      <c r="B15" s="91" t="s">
        <v>17</v>
      </c>
      <c r="C15" s="47" t="s">
        <v>21</v>
      </c>
      <c r="D15" s="48" t="s">
        <v>34</v>
      </c>
      <c r="E15" s="40" t="s">
        <v>50</v>
      </c>
      <c r="F15" s="60">
        <f>96.75*0.02</f>
        <v>1.9350000000000001</v>
      </c>
      <c r="G15" s="8">
        <v>41.6</v>
      </c>
      <c r="H15" s="8">
        <v>1.6</v>
      </c>
      <c r="I15" s="8">
        <v>0.03</v>
      </c>
      <c r="J15" s="9">
        <v>8.02</v>
      </c>
    </row>
    <row r="16" spans="1:10" ht="16.5" thickBot="1" x14ac:dyDescent="0.3">
      <c r="A16" s="55"/>
      <c r="B16" s="92"/>
      <c r="C16" s="52"/>
      <c r="D16" s="53"/>
      <c r="E16" s="54"/>
      <c r="F16" s="65">
        <v>43.9</v>
      </c>
      <c r="G16" s="61">
        <f>SUM(G11:G15)</f>
        <v>420.42</v>
      </c>
      <c r="H16" s="61">
        <f>SUM(H11:H15)</f>
        <v>4.2637714285714292</v>
      </c>
      <c r="I16" s="61">
        <f>SUM(I11:I15)</f>
        <v>13.889999999999999</v>
      </c>
      <c r="J16" s="62">
        <f>SUM(J11:J15)</f>
        <v>64.928571428571431</v>
      </c>
    </row>
    <row r="17" spans="1:10" ht="15.75" x14ac:dyDescent="0.25">
      <c r="A17" s="2" t="s">
        <v>12</v>
      </c>
      <c r="B17" s="90" t="s">
        <v>13</v>
      </c>
      <c r="C17" s="45">
        <v>59</v>
      </c>
      <c r="D17" s="46" t="s">
        <v>53</v>
      </c>
      <c r="E17" s="37" t="s">
        <v>54</v>
      </c>
      <c r="F17" s="63">
        <f>9.23*60/60</f>
        <v>9.23</v>
      </c>
      <c r="G17" s="4">
        <v>75</v>
      </c>
      <c r="H17" s="4">
        <v>1.26</v>
      </c>
      <c r="I17" s="4">
        <v>4.08</v>
      </c>
      <c r="J17" s="5">
        <v>8.2799999999999994</v>
      </c>
    </row>
    <row r="18" spans="1:10" ht="30" x14ac:dyDescent="0.25">
      <c r="A18" s="6"/>
      <c r="B18" s="93" t="s">
        <v>14</v>
      </c>
      <c r="C18" s="47">
        <v>10</v>
      </c>
      <c r="D18" s="48" t="s">
        <v>59</v>
      </c>
      <c r="E18" s="40" t="s">
        <v>58</v>
      </c>
      <c r="F18" s="60">
        <f>15.18*250/250+1.84</f>
        <v>17.02</v>
      </c>
      <c r="G18" s="8">
        <v>123</v>
      </c>
      <c r="H18" s="8">
        <v>2.23</v>
      </c>
      <c r="I18" s="8">
        <v>5.0599999999999996</v>
      </c>
      <c r="J18" s="9">
        <v>13.48</v>
      </c>
    </row>
    <row r="19" spans="1:10" ht="15.75" x14ac:dyDescent="0.25">
      <c r="A19" s="6"/>
      <c r="B19" s="93" t="s">
        <v>15</v>
      </c>
      <c r="C19" s="47">
        <v>19</v>
      </c>
      <c r="D19" s="48" t="s">
        <v>43</v>
      </c>
      <c r="E19" s="40" t="s">
        <v>48</v>
      </c>
      <c r="F19" s="60">
        <f>31.26*50/53+10.16*50/37</f>
        <v>43.220295767465579</v>
      </c>
      <c r="G19" s="8">
        <v>144</v>
      </c>
      <c r="H19" s="8">
        <v>10.199999999999999</v>
      </c>
      <c r="I19" s="8">
        <v>10.130000000000001</v>
      </c>
      <c r="J19" s="9">
        <v>3.08</v>
      </c>
    </row>
    <row r="20" spans="1:10" ht="15.75" x14ac:dyDescent="0.25">
      <c r="A20" s="6"/>
      <c r="B20" s="93" t="s">
        <v>38</v>
      </c>
      <c r="C20" s="47">
        <v>41</v>
      </c>
      <c r="D20" s="48" t="s">
        <v>44</v>
      </c>
      <c r="E20" s="40" t="s">
        <v>40</v>
      </c>
      <c r="F20" s="60">
        <v>13.64</v>
      </c>
      <c r="G20" s="8">
        <v>235.65</v>
      </c>
      <c r="H20" s="8">
        <v>3.77</v>
      </c>
      <c r="I20" s="8">
        <v>6.11</v>
      </c>
      <c r="J20" s="9">
        <v>41.4</v>
      </c>
    </row>
    <row r="21" spans="1:10" ht="15.75" x14ac:dyDescent="0.25">
      <c r="A21" s="6"/>
      <c r="B21" s="93" t="s">
        <v>25</v>
      </c>
      <c r="C21" s="47">
        <v>74</v>
      </c>
      <c r="D21" s="48" t="s">
        <v>45</v>
      </c>
      <c r="E21" s="40" t="s">
        <v>33</v>
      </c>
      <c r="F21" s="60">
        <v>11.44</v>
      </c>
      <c r="G21" s="8">
        <v>87</v>
      </c>
      <c r="H21" s="8">
        <v>1.04</v>
      </c>
      <c r="I21" s="8">
        <v>0</v>
      </c>
      <c r="J21" s="9">
        <v>20.98</v>
      </c>
    </row>
    <row r="22" spans="1:10" ht="15.75" x14ac:dyDescent="0.25">
      <c r="A22" s="6"/>
      <c r="B22" s="93" t="s">
        <v>18</v>
      </c>
      <c r="C22" s="47" t="s">
        <v>21</v>
      </c>
      <c r="D22" s="48" t="s">
        <v>26</v>
      </c>
      <c r="E22" s="40" t="s">
        <v>55</v>
      </c>
      <c r="F22" s="60">
        <f>74.8*0.03</f>
        <v>2.2439999999999998</v>
      </c>
      <c r="G22" s="8">
        <v>62.4</v>
      </c>
      <c r="H22" s="8">
        <v>2.4</v>
      </c>
      <c r="I22" s="8">
        <v>0.45</v>
      </c>
      <c r="J22" s="9">
        <v>11.37</v>
      </c>
    </row>
    <row r="23" spans="1:10" ht="15.75" x14ac:dyDescent="0.25">
      <c r="A23" s="6"/>
      <c r="B23" s="94" t="s">
        <v>16</v>
      </c>
      <c r="C23" s="49" t="s">
        <v>21</v>
      </c>
      <c r="D23" s="50" t="s">
        <v>22</v>
      </c>
      <c r="E23" s="41" t="s">
        <v>55</v>
      </c>
      <c r="F23" s="66">
        <f>50.71*0.03</f>
        <v>1.5212999999999999</v>
      </c>
      <c r="G23" s="10">
        <v>60</v>
      </c>
      <c r="H23" s="10">
        <v>1.47</v>
      </c>
      <c r="I23" s="10">
        <v>0.3</v>
      </c>
      <c r="J23" s="11">
        <v>13.44</v>
      </c>
    </row>
    <row r="24" spans="1:10" ht="16.5" thickBot="1" x14ac:dyDescent="0.3">
      <c r="A24" s="85"/>
      <c r="B24" s="92"/>
      <c r="C24" s="34"/>
      <c r="D24" s="34"/>
      <c r="E24" s="42"/>
      <c r="F24" s="67">
        <v>87.79</v>
      </c>
      <c r="G24" s="35">
        <f>SUM(G17:G23)</f>
        <v>787.05</v>
      </c>
      <c r="H24" s="35">
        <f>SUM(H17:H23)</f>
        <v>22.369999999999997</v>
      </c>
      <c r="I24" s="35">
        <f>SUM(I17:I23)</f>
        <v>26.130000000000003</v>
      </c>
      <c r="J24" s="36">
        <f>SUM(J17:J23)</f>
        <v>112.03</v>
      </c>
    </row>
    <row r="25" spans="1:10" ht="16.5" thickBot="1" x14ac:dyDescent="0.3">
      <c r="A25" s="1" t="s">
        <v>29</v>
      </c>
      <c r="E25" s="86"/>
      <c r="F25" s="86"/>
    </row>
    <row r="26" spans="1:10" ht="30.75" thickBot="1" x14ac:dyDescent="0.3">
      <c r="A26" s="79" t="s">
        <v>2</v>
      </c>
      <c r="B26" s="80" t="s">
        <v>3</v>
      </c>
      <c r="C26" s="80" t="s">
        <v>19</v>
      </c>
      <c r="D26" s="80" t="s">
        <v>4</v>
      </c>
      <c r="E26" s="81" t="s">
        <v>20</v>
      </c>
      <c r="F26" s="81" t="s">
        <v>5</v>
      </c>
      <c r="G26" s="82" t="s">
        <v>6</v>
      </c>
      <c r="H26" s="80" t="s">
        <v>7</v>
      </c>
      <c r="I26" s="80" t="s">
        <v>8</v>
      </c>
      <c r="J26" s="83" t="s">
        <v>9</v>
      </c>
    </row>
    <row r="27" spans="1:10" ht="15.75" x14ac:dyDescent="0.25">
      <c r="A27" s="6" t="s">
        <v>10</v>
      </c>
      <c r="B27" s="109" t="s">
        <v>38</v>
      </c>
      <c r="C27" s="72">
        <v>7</v>
      </c>
      <c r="D27" s="73" t="s">
        <v>52</v>
      </c>
      <c r="E27" s="78" t="s">
        <v>39</v>
      </c>
      <c r="F27" s="77">
        <f>20.77*180/180</f>
        <v>20.77</v>
      </c>
      <c r="G27" s="4">
        <f>159.12*180/180</f>
        <v>159.12</v>
      </c>
      <c r="H27" s="4">
        <f>3.74*180/180</f>
        <v>3.74</v>
      </c>
      <c r="I27" s="4">
        <f>6.12*180/180</f>
        <v>6.1199999999999992</v>
      </c>
      <c r="J27" s="5">
        <f>22.28*180/180</f>
        <v>22.28</v>
      </c>
    </row>
    <row r="28" spans="1:10" ht="30" x14ac:dyDescent="0.25">
      <c r="A28" s="6"/>
      <c r="B28" s="88" t="s">
        <v>15</v>
      </c>
      <c r="C28" s="43">
        <v>51</v>
      </c>
      <c r="D28" s="44" t="s">
        <v>41</v>
      </c>
      <c r="E28" s="40" t="s">
        <v>48</v>
      </c>
      <c r="F28" s="60">
        <f>26.22*50/50+4.3*50/50</f>
        <v>30.52</v>
      </c>
      <c r="G28" s="12">
        <v>105</v>
      </c>
      <c r="H28" s="12">
        <v>9.6199999999999992</v>
      </c>
      <c r="I28" s="12">
        <v>4.97</v>
      </c>
      <c r="J28" s="31">
        <v>5.15</v>
      </c>
    </row>
    <row r="29" spans="1:10" ht="15.75" x14ac:dyDescent="0.25">
      <c r="A29" s="6"/>
      <c r="B29" s="88" t="s">
        <v>11</v>
      </c>
      <c r="C29" s="43">
        <v>57</v>
      </c>
      <c r="D29" s="44" t="s">
        <v>42</v>
      </c>
      <c r="E29" s="38">
        <v>200</v>
      </c>
      <c r="F29" s="60">
        <v>1.1599999999999999</v>
      </c>
      <c r="G29" s="8">
        <v>41</v>
      </c>
      <c r="H29" s="8">
        <v>0</v>
      </c>
      <c r="I29" s="8">
        <v>0</v>
      </c>
      <c r="J29" s="9">
        <v>10.01</v>
      </c>
    </row>
    <row r="30" spans="1:10" ht="15.75" x14ac:dyDescent="0.25">
      <c r="A30" s="6"/>
      <c r="B30" s="93" t="s">
        <v>16</v>
      </c>
      <c r="C30" s="43" t="s">
        <v>21</v>
      </c>
      <c r="D30" s="44" t="s">
        <v>22</v>
      </c>
      <c r="E30" s="38">
        <v>30</v>
      </c>
      <c r="F30" s="60">
        <f>50.71*0.03</f>
        <v>1.5212999999999999</v>
      </c>
      <c r="G30" s="8">
        <f>60*32/30</f>
        <v>64</v>
      </c>
      <c r="H30" s="8">
        <f>1.47*32/30</f>
        <v>1.5680000000000001</v>
      </c>
      <c r="I30" s="8">
        <f>0.3*32/30</f>
        <v>0.32</v>
      </c>
      <c r="J30" s="9">
        <f>13.44*32/30</f>
        <v>14.336</v>
      </c>
    </row>
    <row r="31" spans="1:10" ht="15.75" x14ac:dyDescent="0.25">
      <c r="A31" s="6"/>
      <c r="B31" s="93" t="s">
        <v>18</v>
      </c>
      <c r="C31" s="43" t="s">
        <v>21</v>
      </c>
      <c r="D31" s="44" t="s">
        <v>26</v>
      </c>
      <c r="E31" s="38">
        <v>30</v>
      </c>
      <c r="F31" s="60">
        <f>74.8*0.03</f>
        <v>2.2439999999999998</v>
      </c>
      <c r="G31" s="8">
        <f>62.4*33/30</f>
        <v>68.64</v>
      </c>
      <c r="H31" s="8">
        <f>2.4*33/30</f>
        <v>2.64</v>
      </c>
      <c r="I31" s="8">
        <f>0.05*33/30</f>
        <v>5.5000000000000007E-2</v>
      </c>
      <c r="J31" s="9">
        <f>12.03*33/30</f>
        <v>13.232999999999999</v>
      </c>
    </row>
    <row r="32" spans="1:10" ht="15.75" x14ac:dyDescent="0.25">
      <c r="A32" s="6"/>
      <c r="B32" s="96" t="s">
        <v>23</v>
      </c>
      <c r="C32" s="68" t="s">
        <v>21</v>
      </c>
      <c r="D32" s="44" t="s">
        <v>56</v>
      </c>
      <c r="E32" s="38">
        <v>35</v>
      </c>
      <c r="F32" s="60">
        <f>343.2*0.035</f>
        <v>12.012</v>
      </c>
      <c r="G32" s="8">
        <f>63.56*40/20</f>
        <v>127.12</v>
      </c>
      <c r="H32" s="8">
        <f>1.07*40/20</f>
        <v>2.14</v>
      </c>
      <c r="I32" s="8">
        <f>1.4*40/20</f>
        <v>2.8</v>
      </c>
      <c r="J32" s="9">
        <f>11.67*40/20</f>
        <v>23.34</v>
      </c>
    </row>
    <row r="33" spans="1:10" ht="16.5" thickBot="1" x14ac:dyDescent="0.3">
      <c r="A33" s="55"/>
      <c r="B33" s="89"/>
      <c r="C33" s="56"/>
      <c r="D33" s="57"/>
      <c r="E33" s="58"/>
      <c r="F33" s="64">
        <v>68.05</v>
      </c>
      <c r="G33" s="59">
        <f>SUM(G27:G32)</f>
        <v>564.88</v>
      </c>
      <c r="H33" s="59">
        <f>SUM(H27:H32)</f>
        <v>19.707999999999998</v>
      </c>
      <c r="I33" s="59">
        <f>SUM(I27:I32)</f>
        <v>14.265000000000001</v>
      </c>
      <c r="J33" s="71">
        <f>SUM(J27:J32)</f>
        <v>88.349000000000004</v>
      </c>
    </row>
    <row r="34" spans="1:10" ht="15.75" x14ac:dyDescent="0.25">
      <c r="A34" s="2" t="s">
        <v>24</v>
      </c>
      <c r="B34" s="90" t="s">
        <v>25</v>
      </c>
      <c r="C34" s="45">
        <v>25</v>
      </c>
      <c r="D34" s="46" t="s">
        <v>37</v>
      </c>
      <c r="E34" s="39">
        <v>200</v>
      </c>
      <c r="F34" s="63">
        <f>11.67*180/180</f>
        <v>11.67</v>
      </c>
      <c r="G34" s="4">
        <v>136</v>
      </c>
      <c r="H34" s="4">
        <v>0.6</v>
      </c>
      <c r="I34" s="4">
        <v>0</v>
      </c>
      <c r="J34" s="5">
        <v>33</v>
      </c>
    </row>
    <row r="35" spans="1:10" ht="15.75" x14ac:dyDescent="0.25">
      <c r="A35" s="6"/>
      <c r="B35" s="96" t="s">
        <v>23</v>
      </c>
      <c r="C35" s="74" t="s">
        <v>21</v>
      </c>
      <c r="D35" s="44" t="s">
        <v>51</v>
      </c>
      <c r="E35" s="38">
        <v>40</v>
      </c>
      <c r="F35" s="60">
        <f>243.6*0.04</f>
        <v>9.7439999999999998</v>
      </c>
      <c r="G35" s="12">
        <v>317.8</v>
      </c>
      <c r="H35" s="12">
        <v>5.35</v>
      </c>
      <c r="I35" s="12">
        <v>7</v>
      </c>
      <c r="J35" s="31">
        <v>58.35</v>
      </c>
    </row>
    <row r="36" spans="1:10" ht="30" customHeight="1" x14ac:dyDescent="0.25">
      <c r="A36" s="6"/>
      <c r="B36" s="96" t="s">
        <v>23</v>
      </c>
      <c r="C36" s="74">
        <v>3</v>
      </c>
      <c r="D36" s="75" t="s">
        <v>35</v>
      </c>
      <c r="E36" s="76">
        <v>12</v>
      </c>
      <c r="F36" s="77">
        <f>9.82*12/10</f>
        <v>11.784000000000001</v>
      </c>
      <c r="G36" s="12">
        <v>64.7</v>
      </c>
      <c r="H36" s="12">
        <v>0.08</v>
      </c>
      <c r="I36" s="12">
        <v>7.15</v>
      </c>
      <c r="J36" s="31">
        <v>0.12</v>
      </c>
    </row>
    <row r="37" spans="1:10" ht="18.600000000000001" customHeight="1" x14ac:dyDescent="0.25">
      <c r="A37" s="6"/>
      <c r="B37" s="96" t="s">
        <v>23</v>
      </c>
      <c r="C37" s="74">
        <v>6</v>
      </c>
      <c r="D37" s="75" t="s">
        <v>36</v>
      </c>
      <c r="E37" s="76">
        <v>20</v>
      </c>
      <c r="F37" s="77">
        <f>12.44*20/15</f>
        <v>16.586666666666666</v>
      </c>
      <c r="G37" s="12">
        <v>51</v>
      </c>
      <c r="H37" s="12">
        <v>1.93</v>
      </c>
      <c r="I37" s="12">
        <v>3.91</v>
      </c>
      <c r="J37" s="31">
        <v>0.44</v>
      </c>
    </row>
    <row r="38" spans="1:10" ht="15.75" x14ac:dyDescent="0.25">
      <c r="A38" s="6"/>
      <c r="B38" s="91" t="s">
        <v>17</v>
      </c>
      <c r="C38" s="47" t="s">
        <v>21</v>
      </c>
      <c r="D38" s="48" t="s">
        <v>34</v>
      </c>
      <c r="E38" s="40" t="s">
        <v>55</v>
      </c>
      <c r="F38" s="60">
        <f>96.75*0.03</f>
        <v>2.9024999999999999</v>
      </c>
      <c r="G38" s="8">
        <v>83.2</v>
      </c>
      <c r="H38" s="8">
        <v>3.2</v>
      </c>
      <c r="I38" s="8">
        <v>7.0000000000000007E-2</v>
      </c>
      <c r="J38" s="9">
        <v>16.04</v>
      </c>
    </row>
    <row r="39" spans="1:10" ht="16.5" thickBot="1" x14ac:dyDescent="0.3">
      <c r="A39" s="51"/>
      <c r="B39" s="33"/>
      <c r="C39" s="52"/>
      <c r="D39" s="53"/>
      <c r="E39" s="54"/>
      <c r="F39" s="65">
        <v>51.02</v>
      </c>
      <c r="G39" s="61">
        <f>SUM(G34:G38)</f>
        <v>652.70000000000005</v>
      </c>
      <c r="H39" s="61">
        <f>SUM(H34:H38)</f>
        <v>11.16</v>
      </c>
      <c r="I39" s="61">
        <f>SUM(I34:I38)</f>
        <v>18.130000000000003</v>
      </c>
      <c r="J39" s="62">
        <f>SUM(J34:J38)</f>
        <v>107.94999999999999</v>
      </c>
    </row>
    <row r="40" spans="1:10" ht="15.75" x14ac:dyDescent="0.25">
      <c r="A40" s="2" t="s">
        <v>12</v>
      </c>
      <c r="B40" s="3" t="s">
        <v>13</v>
      </c>
      <c r="C40" s="45">
        <v>59</v>
      </c>
      <c r="D40" s="46" t="s">
        <v>53</v>
      </c>
      <c r="E40" s="37" t="s">
        <v>46</v>
      </c>
      <c r="F40" s="63">
        <f>11.07*100/100</f>
        <v>11.07</v>
      </c>
      <c r="G40" s="4">
        <v>125</v>
      </c>
      <c r="H40" s="4">
        <v>2.1</v>
      </c>
      <c r="I40" s="4">
        <v>6.8</v>
      </c>
      <c r="J40" s="5">
        <v>13.8</v>
      </c>
    </row>
    <row r="41" spans="1:10" ht="30" x14ac:dyDescent="0.25">
      <c r="A41" s="6"/>
      <c r="B41" s="7" t="s">
        <v>14</v>
      </c>
      <c r="C41" s="47">
        <v>10</v>
      </c>
      <c r="D41" s="48" t="s">
        <v>59</v>
      </c>
      <c r="E41" s="40" t="s">
        <v>58</v>
      </c>
      <c r="F41" s="60">
        <f>15.18*250/250+1.84</f>
        <v>17.02</v>
      </c>
      <c r="G41" s="8">
        <v>123</v>
      </c>
      <c r="H41" s="8">
        <v>2.23</v>
      </c>
      <c r="I41" s="8">
        <v>5.0599999999999996</v>
      </c>
      <c r="J41" s="9">
        <v>13.48</v>
      </c>
    </row>
    <row r="42" spans="1:10" ht="15.75" x14ac:dyDescent="0.25">
      <c r="A42" s="6"/>
      <c r="B42" s="7" t="s">
        <v>15</v>
      </c>
      <c r="C42" s="47">
        <v>19</v>
      </c>
      <c r="D42" s="48" t="s">
        <v>43</v>
      </c>
      <c r="E42" s="40" t="s">
        <v>49</v>
      </c>
      <c r="F42" s="60">
        <f>34.83*60/59+11.24*60/41</f>
        <v>51.869119470855722</v>
      </c>
      <c r="G42" s="8">
        <v>160</v>
      </c>
      <c r="H42" s="8">
        <v>11.33</v>
      </c>
      <c r="I42" s="8">
        <v>11.26</v>
      </c>
      <c r="J42" s="9">
        <v>3.42</v>
      </c>
    </row>
    <row r="43" spans="1:10" ht="15.75" x14ac:dyDescent="0.25">
      <c r="A43" s="6"/>
      <c r="B43" s="7" t="s">
        <v>38</v>
      </c>
      <c r="C43" s="47">
        <v>41</v>
      </c>
      <c r="D43" s="48" t="s">
        <v>44</v>
      </c>
      <c r="E43" s="40" t="s">
        <v>39</v>
      </c>
      <c r="F43" s="60">
        <v>15.99</v>
      </c>
      <c r="G43" s="8">
        <v>282.77999999999997</v>
      </c>
      <c r="H43" s="8">
        <v>4.5199999999999996</v>
      </c>
      <c r="I43" s="8">
        <v>7.33</v>
      </c>
      <c r="J43" s="9">
        <v>49.68</v>
      </c>
    </row>
    <row r="44" spans="1:10" ht="15.75" x14ac:dyDescent="0.25">
      <c r="A44" s="6"/>
      <c r="B44" s="7" t="s">
        <v>25</v>
      </c>
      <c r="C44" s="47">
        <v>74</v>
      </c>
      <c r="D44" s="48" t="s">
        <v>45</v>
      </c>
      <c r="E44" s="40" t="s">
        <v>33</v>
      </c>
      <c r="F44" s="60">
        <v>11.44</v>
      </c>
      <c r="G44" s="8">
        <v>87</v>
      </c>
      <c r="H44" s="8">
        <v>1.04</v>
      </c>
      <c r="I44" s="8">
        <v>0</v>
      </c>
      <c r="J44" s="9">
        <v>20.98</v>
      </c>
    </row>
    <row r="45" spans="1:10" ht="15.75" x14ac:dyDescent="0.25">
      <c r="A45" s="6"/>
      <c r="B45" s="7" t="s">
        <v>18</v>
      </c>
      <c r="C45" s="47" t="s">
        <v>21</v>
      </c>
      <c r="D45" s="48" t="s">
        <v>26</v>
      </c>
      <c r="E45" s="40" t="s">
        <v>57</v>
      </c>
      <c r="F45" s="60">
        <f>74.8*0.04</f>
        <v>2.992</v>
      </c>
      <c r="G45" s="8">
        <v>83.2</v>
      </c>
      <c r="H45" s="8">
        <v>3.2</v>
      </c>
      <c r="I45" s="8">
        <v>0.06</v>
      </c>
      <c r="J45" s="9">
        <v>16.04</v>
      </c>
    </row>
    <row r="46" spans="1:10" s="19" customFormat="1" ht="15.75" x14ac:dyDescent="0.25">
      <c r="A46" s="6"/>
      <c r="B46" s="13" t="s">
        <v>16</v>
      </c>
      <c r="C46" s="49" t="s">
        <v>21</v>
      </c>
      <c r="D46" s="50" t="s">
        <v>22</v>
      </c>
      <c r="E46" s="41" t="s">
        <v>57</v>
      </c>
      <c r="F46" s="66">
        <f>50.71*0.04</f>
        <v>2.0284</v>
      </c>
      <c r="G46" s="10">
        <v>80</v>
      </c>
      <c r="H46" s="10">
        <v>1.96</v>
      </c>
      <c r="I46" s="10">
        <v>0.4</v>
      </c>
      <c r="J46" s="11">
        <v>17.920000000000002</v>
      </c>
    </row>
    <row r="47" spans="1:10" ht="16.5" thickBot="1" x14ac:dyDescent="0.3">
      <c r="A47" s="32"/>
      <c r="B47" s="33"/>
      <c r="C47" s="34"/>
      <c r="D47" s="34"/>
      <c r="E47" s="42"/>
      <c r="F47" s="67">
        <v>102.06</v>
      </c>
      <c r="G47" s="35">
        <f>SUM(G40:G46)</f>
        <v>940.98</v>
      </c>
      <c r="H47" s="35">
        <f>SUM(H40:H46)</f>
        <v>26.38</v>
      </c>
      <c r="I47" s="35">
        <f>SUM(I40:I46)</f>
        <v>30.909999999999993</v>
      </c>
      <c r="J47" s="36">
        <f>SUM(J40:J46)</f>
        <v>135.32</v>
      </c>
    </row>
    <row r="49" spans="1:1" x14ac:dyDescent="0.25">
      <c r="A49" s="18" t="s">
        <v>30</v>
      </c>
    </row>
    <row r="51" spans="1:1" x14ac:dyDescent="0.25">
      <c r="A51" s="18" t="s">
        <v>31</v>
      </c>
    </row>
    <row r="53" spans="1:1" x14ac:dyDescent="0.25">
      <c r="A53" s="6"/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82" orientation="portrait" r:id="rId1"/>
  <ignoredErrors>
    <ignoredError sqref="J16 F12 J10 G10:I10 F9:G9 F28 F1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0"/>
  <sheetViews>
    <sheetView tabSelected="1" workbookViewId="0">
      <selection activeCell="I1" sqref="I1:I1048576"/>
    </sheetView>
  </sheetViews>
  <sheetFormatPr defaultColWidth="8.85546875" defaultRowHeight="15" x14ac:dyDescent="0.25"/>
  <cols>
    <col min="1" max="1" width="11.7109375" style="19" bestFit="1" customWidth="1"/>
    <col min="2" max="2" width="10" style="19" customWidth="1"/>
    <col min="3" max="3" width="5.5703125" style="19" customWidth="1"/>
    <col min="4" max="4" width="24.7109375" style="19" customWidth="1"/>
    <col min="5" max="5" width="10.28515625" style="20" customWidth="1"/>
    <col min="6" max="6" width="7.140625" style="20" bestFit="1" customWidth="1"/>
    <col min="7" max="7" width="7.7109375" style="19" customWidth="1"/>
    <col min="8" max="8" width="6.140625" style="19" bestFit="1" customWidth="1"/>
    <col min="9" max="9" width="13" style="19" customWidth="1"/>
    <col min="10" max="10" width="8.5703125" style="19" customWidth="1"/>
    <col min="11" max="16384" width="8.85546875" style="19"/>
  </cols>
  <sheetData>
    <row r="1" spans="1:10" ht="28.9" customHeight="1" x14ac:dyDescent="0.25">
      <c r="A1" s="19" t="s">
        <v>0</v>
      </c>
      <c r="B1" s="130" t="s">
        <v>60</v>
      </c>
      <c r="C1" s="131"/>
      <c r="D1" s="132"/>
      <c r="E1" s="20" t="s">
        <v>28</v>
      </c>
      <c r="F1" s="21"/>
      <c r="H1" s="19" t="s">
        <v>1</v>
      </c>
      <c r="I1" s="22">
        <v>44977</v>
      </c>
    </row>
    <row r="2" spans="1:10" ht="15.75" thickBot="1" x14ac:dyDescent="0.3">
      <c r="B2" s="23" t="s">
        <v>32</v>
      </c>
    </row>
    <row r="3" spans="1:10" s="24" customFormat="1" ht="30.75" thickBot="1" x14ac:dyDescent="0.3">
      <c r="A3" s="103" t="s">
        <v>2</v>
      </c>
      <c r="B3" s="104" t="s">
        <v>3</v>
      </c>
      <c r="C3" s="105" t="s">
        <v>19</v>
      </c>
      <c r="D3" s="105" t="s">
        <v>4</v>
      </c>
      <c r="E3" s="106" t="s">
        <v>20</v>
      </c>
      <c r="F3" s="106" t="s">
        <v>5</v>
      </c>
      <c r="G3" s="107" t="s">
        <v>6</v>
      </c>
      <c r="H3" s="105" t="s">
        <v>7</v>
      </c>
      <c r="I3" s="105" t="s">
        <v>8</v>
      </c>
      <c r="J3" s="108" t="s">
        <v>9</v>
      </c>
    </row>
    <row r="4" spans="1:10" ht="15.75" x14ac:dyDescent="0.25">
      <c r="A4" s="116" t="s">
        <v>10</v>
      </c>
      <c r="B4" s="112" t="s">
        <v>38</v>
      </c>
      <c r="C4" s="72">
        <v>7</v>
      </c>
      <c r="D4" s="73" t="s">
        <v>52</v>
      </c>
      <c r="E4" s="78" t="s">
        <v>40</v>
      </c>
      <c r="F4" s="77">
        <f>27.62*150/180</f>
        <v>23.016666666666666</v>
      </c>
      <c r="G4" s="12">
        <v>159.12</v>
      </c>
      <c r="H4" s="12">
        <v>3.74</v>
      </c>
      <c r="I4" s="12">
        <v>6.12</v>
      </c>
      <c r="J4" s="31">
        <v>22.28</v>
      </c>
    </row>
    <row r="5" spans="1:10" ht="30" x14ac:dyDescent="0.25">
      <c r="A5" s="117"/>
      <c r="B5" s="112" t="s">
        <v>15</v>
      </c>
      <c r="C5" s="72">
        <v>51</v>
      </c>
      <c r="D5" s="73" t="s">
        <v>41</v>
      </c>
      <c r="E5" s="40" t="s">
        <v>47</v>
      </c>
      <c r="F5" s="60">
        <f>31.55*45/45+4.46*45/45</f>
        <v>36.01</v>
      </c>
      <c r="G5" s="12">
        <v>94.5</v>
      </c>
      <c r="H5" s="12">
        <v>8.66</v>
      </c>
      <c r="I5" s="12">
        <v>4.47</v>
      </c>
      <c r="J5" s="31">
        <v>4.6399999999999997</v>
      </c>
    </row>
    <row r="6" spans="1:10" ht="15.75" x14ac:dyDescent="0.25">
      <c r="A6" s="117"/>
      <c r="B6" s="113" t="s">
        <v>11</v>
      </c>
      <c r="C6" s="43">
        <v>57</v>
      </c>
      <c r="D6" s="44" t="s">
        <v>42</v>
      </c>
      <c r="E6" s="38">
        <v>200</v>
      </c>
      <c r="F6" s="60">
        <v>1.54</v>
      </c>
      <c r="G6" s="8">
        <v>41</v>
      </c>
      <c r="H6" s="8">
        <v>0</v>
      </c>
      <c r="I6" s="8">
        <v>0</v>
      </c>
      <c r="J6" s="9">
        <v>10.01</v>
      </c>
    </row>
    <row r="7" spans="1:10" ht="15.75" x14ac:dyDescent="0.25">
      <c r="A7" s="117"/>
      <c r="B7" s="88" t="s">
        <v>18</v>
      </c>
      <c r="C7" s="43" t="s">
        <v>21</v>
      </c>
      <c r="D7" s="44" t="s">
        <v>22</v>
      </c>
      <c r="E7" s="38">
        <v>20</v>
      </c>
      <c r="F7" s="60">
        <f>60.86*0.02</f>
        <v>1.2172000000000001</v>
      </c>
      <c r="G7" s="8">
        <v>40</v>
      </c>
      <c r="H7" s="8">
        <v>0.98</v>
      </c>
      <c r="I7" s="8">
        <v>0.2</v>
      </c>
      <c r="J7" s="9">
        <v>8.9499999999999993</v>
      </c>
    </row>
    <row r="8" spans="1:10" ht="15.75" x14ac:dyDescent="0.25">
      <c r="A8" s="117"/>
      <c r="B8" s="88" t="s">
        <v>16</v>
      </c>
      <c r="C8" s="43" t="s">
        <v>21</v>
      </c>
      <c r="D8" s="44" t="s">
        <v>26</v>
      </c>
      <c r="E8" s="38">
        <v>20</v>
      </c>
      <c r="F8" s="60">
        <f>89.76*0.02</f>
        <v>1.7952000000000001</v>
      </c>
      <c r="G8" s="8">
        <v>41.6</v>
      </c>
      <c r="H8" s="8">
        <v>1.6</v>
      </c>
      <c r="I8" s="8">
        <v>0.03</v>
      </c>
      <c r="J8" s="9">
        <v>8.02</v>
      </c>
    </row>
    <row r="9" spans="1:10" ht="15.75" x14ac:dyDescent="0.25">
      <c r="A9" s="117"/>
      <c r="B9" s="114" t="s">
        <v>23</v>
      </c>
      <c r="C9" s="68" t="s">
        <v>21</v>
      </c>
      <c r="D9" s="44" t="s">
        <v>56</v>
      </c>
      <c r="E9" s="38">
        <v>35</v>
      </c>
      <c r="F9" s="60">
        <f>343.2*0.035*1.33</f>
        <v>15.975960000000001</v>
      </c>
      <c r="G9" s="8">
        <f>63.56*40/20</f>
        <v>127.12</v>
      </c>
      <c r="H9" s="8">
        <f>1.07*40/20</f>
        <v>2.14</v>
      </c>
      <c r="I9" s="8">
        <f>1.4*40/20</f>
        <v>2.8</v>
      </c>
      <c r="J9" s="9">
        <f>11.67*40/20</f>
        <v>23.34</v>
      </c>
    </row>
    <row r="10" spans="1:10" ht="16.5" thickBot="1" x14ac:dyDescent="0.3">
      <c r="A10" s="118"/>
      <c r="B10" s="119"/>
      <c r="C10" s="97"/>
      <c r="D10" s="98"/>
      <c r="E10" s="99"/>
      <c r="F10" s="100">
        <v>78</v>
      </c>
      <c r="G10" s="101">
        <f>SUM(G4:G9)</f>
        <v>503.34000000000003</v>
      </c>
      <c r="H10" s="101">
        <f>SUM(H4:H9)</f>
        <v>17.12</v>
      </c>
      <c r="I10" s="101">
        <f>SUM(I4:I9)</f>
        <v>13.619999999999997</v>
      </c>
      <c r="J10" s="102">
        <f>SUM(J4:J9)</f>
        <v>77.239999999999995</v>
      </c>
    </row>
    <row r="11" spans="1:10" ht="15.75" x14ac:dyDescent="0.25">
      <c r="A11" s="25"/>
      <c r="B11" s="90" t="s">
        <v>38</v>
      </c>
      <c r="C11" s="45">
        <v>41</v>
      </c>
      <c r="D11" s="46" t="s">
        <v>44</v>
      </c>
      <c r="E11" s="37" t="s">
        <v>40</v>
      </c>
      <c r="F11" s="63">
        <f>18.14*150/150</f>
        <v>18.14</v>
      </c>
      <c r="G11" s="4">
        <v>235.65</v>
      </c>
      <c r="H11" s="4">
        <v>3.77</v>
      </c>
      <c r="I11" s="4">
        <v>6.11</v>
      </c>
      <c r="J11" s="5">
        <v>41.4</v>
      </c>
    </row>
    <row r="12" spans="1:10" ht="15.75" x14ac:dyDescent="0.25">
      <c r="A12" s="26"/>
      <c r="B12" s="93" t="s">
        <v>15</v>
      </c>
      <c r="C12" s="47">
        <v>19</v>
      </c>
      <c r="D12" s="48" t="s">
        <v>43</v>
      </c>
      <c r="E12" s="40" t="s">
        <v>47</v>
      </c>
      <c r="F12" s="60">
        <f>46.32*45/59+15.39*45/41</f>
        <v>52.220276973956189</v>
      </c>
      <c r="G12" s="8">
        <v>160</v>
      </c>
      <c r="H12" s="8">
        <v>11.33</v>
      </c>
      <c r="I12" s="8">
        <v>11.26</v>
      </c>
      <c r="J12" s="9">
        <v>3.42</v>
      </c>
    </row>
    <row r="13" spans="1:10" ht="15.75" x14ac:dyDescent="0.25">
      <c r="A13" s="26"/>
      <c r="B13" s="93" t="s">
        <v>25</v>
      </c>
      <c r="C13" s="47">
        <v>25</v>
      </c>
      <c r="D13" s="48" t="s">
        <v>37</v>
      </c>
      <c r="E13" s="38">
        <v>200</v>
      </c>
      <c r="F13" s="60">
        <v>15.72</v>
      </c>
      <c r="G13" s="8">
        <v>136</v>
      </c>
      <c r="H13" s="8">
        <v>0.6</v>
      </c>
      <c r="I13" s="8">
        <v>0</v>
      </c>
      <c r="J13" s="9">
        <v>33</v>
      </c>
    </row>
    <row r="14" spans="1:10" ht="16.899999999999999" customHeight="1" x14ac:dyDescent="0.25">
      <c r="A14" s="26"/>
      <c r="B14" s="96" t="s">
        <v>23</v>
      </c>
      <c r="C14" s="68" t="s">
        <v>21</v>
      </c>
      <c r="D14" s="44" t="s">
        <v>56</v>
      </c>
      <c r="E14" s="38">
        <v>35</v>
      </c>
      <c r="F14" s="60">
        <f>343.2*0.035*1.33</f>
        <v>15.975960000000001</v>
      </c>
      <c r="G14" s="8">
        <f>63.56*40/20</f>
        <v>127.12</v>
      </c>
      <c r="H14" s="8">
        <f>1.07*40/20</f>
        <v>2.14</v>
      </c>
      <c r="I14" s="8">
        <f>1.4*40/20</f>
        <v>2.8</v>
      </c>
      <c r="J14" s="9">
        <f>11.67*40/20</f>
        <v>23.34</v>
      </c>
    </row>
    <row r="15" spans="1:10" ht="15.75" x14ac:dyDescent="0.25">
      <c r="A15" s="26"/>
      <c r="B15" s="88" t="s">
        <v>18</v>
      </c>
      <c r="C15" s="43" t="s">
        <v>21</v>
      </c>
      <c r="D15" s="44" t="s">
        <v>26</v>
      </c>
      <c r="E15" s="69" t="s">
        <v>50</v>
      </c>
      <c r="F15" s="70">
        <f>89.76*0.02</f>
        <v>1.7952000000000001</v>
      </c>
      <c r="G15" s="8">
        <v>41.6</v>
      </c>
      <c r="H15" s="8">
        <v>1.6</v>
      </c>
      <c r="I15" s="8">
        <v>0.03</v>
      </c>
      <c r="J15" s="9">
        <v>8.02</v>
      </c>
    </row>
    <row r="16" spans="1:10" ht="16.5" thickBot="1" x14ac:dyDescent="0.3">
      <c r="A16" s="95"/>
      <c r="B16" s="88" t="s">
        <v>16</v>
      </c>
      <c r="C16" s="43" t="s">
        <v>21</v>
      </c>
      <c r="D16" s="44" t="s">
        <v>22</v>
      </c>
      <c r="E16" s="69" t="s">
        <v>50</v>
      </c>
      <c r="F16" s="70">
        <f>60.86*0.02</f>
        <v>1.2172000000000001</v>
      </c>
      <c r="G16" s="8">
        <v>40</v>
      </c>
      <c r="H16" s="8">
        <v>0.98</v>
      </c>
      <c r="I16" s="8">
        <v>0.2</v>
      </c>
      <c r="J16" s="9">
        <v>8.9499999999999993</v>
      </c>
    </row>
    <row r="17" spans="1:10" ht="16.5" thickBot="1" x14ac:dyDescent="0.3">
      <c r="A17" s="95"/>
      <c r="B17" s="121"/>
      <c r="C17" s="122"/>
      <c r="D17" s="122"/>
      <c r="E17" s="123"/>
      <c r="F17" s="124">
        <v>100</v>
      </c>
      <c r="G17" s="125">
        <f>SUM(G11:G16)</f>
        <v>740.37</v>
      </c>
      <c r="H17" s="125">
        <f>SUM(H11:H16)</f>
        <v>20.420000000000002</v>
      </c>
      <c r="I17" s="125">
        <f>SUM(I11:I16)</f>
        <v>20.400000000000002</v>
      </c>
      <c r="J17" s="126">
        <f>SUM(J11:J16)</f>
        <v>118.13</v>
      </c>
    </row>
    <row r="18" spans="1:10" ht="30" x14ac:dyDescent="0.25">
      <c r="A18" s="25"/>
      <c r="B18" s="90" t="s">
        <v>14</v>
      </c>
      <c r="C18" s="45">
        <v>10</v>
      </c>
      <c r="D18" s="46" t="s">
        <v>59</v>
      </c>
      <c r="E18" s="37" t="s">
        <v>58</v>
      </c>
      <c r="F18" s="63">
        <f>20.19*250/250+2.45</f>
        <v>22.64</v>
      </c>
      <c r="G18" s="4">
        <v>123</v>
      </c>
      <c r="H18" s="4">
        <v>2.23</v>
      </c>
      <c r="I18" s="4">
        <v>5.0599999999999996</v>
      </c>
      <c r="J18" s="5">
        <v>13.48</v>
      </c>
    </row>
    <row r="19" spans="1:10" ht="15.75" x14ac:dyDescent="0.25">
      <c r="A19" s="26"/>
      <c r="B19" s="93" t="s">
        <v>38</v>
      </c>
      <c r="C19" s="47">
        <v>41</v>
      </c>
      <c r="D19" s="48" t="s">
        <v>44</v>
      </c>
      <c r="E19" s="40" t="s">
        <v>40</v>
      </c>
      <c r="F19" s="60">
        <f>18.14*150/150</f>
        <v>18.14</v>
      </c>
      <c r="G19" s="8">
        <v>235.65</v>
      </c>
      <c r="H19" s="8">
        <v>3.77</v>
      </c>
      <c r="I19" s="8">
        <v>6.11</v>
      </c>
      <c r="J19" s="9">
        <v>41.4</v>
      </c>
    </row>
    <row r="20" spans="1:10" ht="15" customHeight="1" x14ac:dyDescent="0.25">
      <c r="A20" s="26"/>
      <c r="B20" s="93" t="s">
        <v>23</v>
      </c>
      <c r="C20" s="47">
        <v>19</v>
      </c>
      <c r="D20" s="48" t="s">
        <v>43</v>
      </c>
      <c r="E20" s="40" t="s">
        <v>47</v>
      </c>
      <c r="F20" s="60">
        <f>46.32*45/59+15.39*45/41</f>
        <v>52.220276973956189</v>
      </c>
      <c r="G20" s="8">
        <v>160</v>
      </c>
      <c r="H20" s="8">
        <v>11.33</v>
      </c>
      <c r="I20" s="8">
        <v>11.26</v>
      </c>
      <c r="J20" s="9">
        <v>3.42</v>
      </c>
    </row>
    <row r="21" spans="1:10" ht="15.75" x14ac:dyDescent="0.25">
      <c r="A21" s="26"/>
      <c r="B21" s="93" t="s">
        <v>15</v>
      </c>
      <c r="C21" s="47">
        <v>25</v>
      </c>
      <c r="D21" s="48" t="s">
        <v>37</v>
      </c>
      <c r="E21" s="38">
        <v>200</v>
      </c>
      <c r="F21" s="60">
        <v>15.72</v>
      </c>
      <c r="G21" s="8">
        <v>136</v>
      </c>
      <c r="H21" s="8">
        <v>0.6</v>
      </c>
      <c r="I21" s="8">
        <v>0</v>
      </c>
      <c r="J21" s="9">
        <v>33</v>
      </c>
    </row>
    <row r="22" spans="1:10" ht="15.75" x14ac:dyDescent="0.25">
      <c r="A22" s="26"/>
      <c r="B22" s="93" t="s">
        <v>25</v>
      </c>
      <c r="C22" s="43" t="s">
        <v>21</v>
      </c>
      <c r="D22" s="44" t="s">
        <v>56</v>
      </c>
      <c r="E22" s="38">
        <v>35</v>
      </c>
      <c r="F22" s="60">
        <f>343.2*0.035*1.33</f>
        <v>15.975960000000001</v>
      </c>
      <c r="G22" s="8">
        <f>63.56*40/20</f>
        <v>127.12</v>
      </c>
      <c r="H22" s="8">
        <f>1.07*40/20</f>
        <v>2.14</v>
      </c>
      <c r="I22" s="8">
        <f>1.4*40/20</f>
        <v>2.8</v>
      </c>
      <c r="J22" s="9">
        <f>11.67*40/20</f>
        <v>23.34</v>
      </c>
    </row>
    <row r="23" spans="1:10" ht="15.75" x14ac:dyDescent="0.25">
      <c r="A23" s="26"/>
      <c r="B23" s="96" t="s">
        <v>23</v>
      </c>
      <c r="C23" s="43" t="s">
        <v>21</v>
      </c>
      <c r="D23" s="44" t="s">
        <v>26</v>
      </c>
      <c r="E23" s="69" t="s">
        <v>50</v>
      </c>
      <c r="F23" s="70">
        <f>89.76*0.02</f>
        <v>1.7952000000000001</v>
      </c>
      <c r="G23" s="8">
        <v>41.6</v>
      </c>
      <c r="H23" s="8">
        <v>1.6</v>
      </c>
      <c r="I23" s="8">
        <v>0.03</v>
      </c>
      <c r="J23" s="9">
        <v>8.02</v>
      </c>
    </row>
    <row r="24" spans="1:10" ht="15.75" x14ac:dyDescent="0.25">
      <c r="A24" s="26"/>
      <c r="B24" s="88" t="s">
        <v>18</v>
      </c>
      <c r="C24" s="43" t="s">
        <v>21</v>
      </c>
      <c r="D24" s="44" t="s">
        <v>22</v>
      </c>
      <c r="E24" s="69" t="s">
        <v>50</v>
      </c>
      <c r="F24" s="70">
        <f>60.86*0.02</f>
        <v>1.2172000000000001</v>
      </c>
      <c r="G24" s="8">
        <v>40</v>
      </c>
      <c r="H24" s="8">
        <v>0.98</v>
      </c>
      <c r="I24" s="8">
        <v>0.2</v>
      </c>
      <c r="J24" s="9">
        <v>8.9499999999999993</v>
      </c>
    </row>
    <row r="25" spans="1:10" ht="16.5" thickBot="1" x14ac:dyDescent="0.3">
      <c r="A25" s="111"/>
      <c r="B25" s="110"/>
      <c r="C25" s="27"/>
      <c r="D25" s="27"/>
      <c r="E25" s="28"/>
      <c r="F25" s="120">
        <v>125</v>
      </c>
      <c r="G25" s="29">
        <f>SUM(G18:G24)</f>
        <v>863.37</v>
      </c>
      <c r="H25" s="29">
        <f>SUM(H18:H24)</f>
        <v>22.650000000000002</v>
      </c>
      <c r="I25" s="29">
        <f>SUM(I18:I24)</f>
        <v>25.46</v>
      </c>
      <c r="J25" s="30">
        <f>SUM(J18:J24)</f>
        <v>131.60999999999999</v>
      </c>
    </row>
    <row r="26" spans="1:10" customFormat="1" x14ac:dyDescent="0.25">
      <c r="E26" s="16"/>
      <c r="F26" s="16"/>
    </row>
    <row r="27" spans="1:10" customFormat="1" x14ac:dyDescent="0.25">
      <c r="A27" s="18" t="s">
        <v>30</v>
      </c>
      <c r="E27" s="16"/>
      <c r="F27" s="16"/>
    </row>
    <row r="28" spans="1:10" customFormat="1" x14ac:dyDescent="0.25">
      <c r="E28" s="16"/>
      <c r="F28" s="16"/>
    </row>
    <row r="29" spans="1:10" customFormat="1" x14ac:dyDescent="0.25">
      <c r="A29" s="18" t="s">
        <v>31</v>
      </c>
      <c r="E29" s="16"/>
      <c r="F29" s="16"/>
    </row>
    <row r="30" spans="1:10" customFormat="1" x14ac:dyDescent="0.25">
      <c r="E30" s="16"/>
      <c r="F30" s="16"/>
    </row>
  </sheetData>
  <mergeCells count="1">
    <mergeCell ref="B1:D1"/>
  </mergeCells>
  <pageMargins left="0.11811023622047245" right="0.11811023622047245" top="0.15748031496062992" bottom="0.15748031496062992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maria</cp:lastModifiedBy>
  <cp:lastPrinted>2022-10-27T04:53:55Z</cp:lastPrinted>
  <dcterms:created xsi:type="dcterms:W3CDTF">2015-06-05T18:19:34Z</dcterms:created>
  <dcterms:modified xsi:type="dcterms:W3CDTF">2023-02-17T05:27:39Z</dcterms:modified>
</cp:coreProperties>
</file>