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445353B-1637-4690-84A6-9944F5B374F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17" i="2"/>
  <c r="F16" i="2"/>
  <c r="F14" i="2"/>
  <c r="F13" i="2"/>
  <c r="F12" i="2"/>
  <c r="F10" i="2"/>
  <c r="F9" i="2"/>
  <c r="F7" i="2"/>
  <c r="F6" i="2"/>
  <c r="J4" i="2"/>
  <c r="I4" i="2"/>
  <c r="H4" i="2"/>
  <c r="G4" i="2"/>
  <c r="F4" i="2"/>
  <c r="J39" i="1"/>
  <c r="I39" i="1"/>
  <c r="H39" i="1"/>
  <c r="G39" i="1"/>
  <c r="F32" i="1"/>
  <c r="F31" i="1"/>
  <c r="J29" i="1"/>
  <c r="I29" i="1"/>
  <c r="H29" i="1"/>
  <c r="G29" i="1"/>
  <c r="F29" i="1"/>
  <c r="J28" i="1"/>
  <c r="I28" i="1"/>
  <c r="H28" i="1"/>
  <c r="G28" i="1"/>
  <c r="F28" i="1"/>
  <c r="J26" i="1"/>
  <c r="I26" i="1"/>
  <c r="H26" i="1"/>
  <c r="G26" i="1"/>
  <c r="F26" i="1"/>
  <c r="J22" i="1"/>
  <c r="I22" i="1"/>
  <c r="H22" i="1"/>
  <c r="G22" i="1"/>
  <c r="F22" i="1"/>
  <c r="J21" i="1"/>
  <c r="I21" i="1"/>
  <c r="H21" i="1"/>
  <c r="G21" i="1"/>
  <c r="F21" i="1"/>
  <c r="F15" i="1"/>
  <c r="F24" i="2"/>
  <c r="F23" i="2"/>
  <c r="F20" i="2"/>
  <c r="F9" i="1" l="1"/>
  <c r="F7" i="1"/>
  <c r="F6" i="1"/>
  <c r="J4" i="1"/>
  <c r="I4" i="1"/>
  <c r="H4" i="1"/>
  <c r="G4" i="1"/>
  <c r="G11" i="1" s="1"/>
  <c r="F4" i="1"/>
  <c r="F19" i="2"/>
  <c r="F41" i="1"/>
  <c r="F39" i="1"/>
  <c r="F38" i="1"/>
  <c r="F37" i="1"/>
  <c r="F45" i="1" s="1"/>
  <c r="F19" i="1"/>
  <c r="F16" i="1"/>
  <c r="J25" i="2"/>
  <c r="F44" i="1"/>
  <c r="F43" i="1"/>
  <c r="F17" i="1"/>
  <c r="G11" i="2"/>
  <c r="F35" i="1" l="1"/>
  <c r="F13" i="1"/>
  <c r="H25" i="2" l="1"/>
  <c r="G25" i="2"/>
  <c r="I25" i="2"/>
  <c r="I23" i="1" l="1"/>
  <c r="H23" i="1"/>
  <c r="G23" i="1"/>
  <c r="H18" i="2" l="1"/>
  <c r="G18" i="2"/>
  <c r="H11" i="1"/>
  <c r="G45" i="1" l="1"/>
  <c r="G36" i="1"/>
  <c r="G33" i="1"/>
  <c r="J18" i="2"/>
  <c r="I18" i="2"/>
  <c r="J45" i="1" l="1"/>
  <c r="J35" i="1"/>
  <c r="J36" i="1" s="1"/>
  <c r="I35" i="1"/>
  <c r="I36" i="1" s="1"/>
  <c r="H35" i="1"/>
  <c r="H36" i="1" s="1"/>
  <c r="I33" i="1" l="1"/>
  <c r="J33" i="1"/>
  <c r="J11" i="2"/>
  <c r="I11" i="2"/>
  <c r="H11" i="2"/>
  <c r="H45" i="1"/>
  <c r="I45" i="1"/>
  <c r="H33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<sst xmlns="http://schemas.openxmlformats.org/spreadsheetml/2006/main" count="189" uniqueCount="66">
  <si>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</si>
  <si>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</si>
  <si>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</si>
  <si>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</si>
  <si>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</si>
  <si>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</si>
  <si>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</si>
  <si>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</si>
  <si>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</si>
  <si>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</si>
  <si>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</si>
  <si>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</si>
  <si>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</si>
  <si>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</si>
  <si>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</si>
  <si>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</si>
  <si>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</si>
  <si>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</si>
  <si>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</si>
  <si>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</si>
  <si>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</si>
  <si>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</si>
  <si>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</si>
  <si>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</si>
  <si>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</si>
  <si>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</si>
  <si>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</si>
  <si>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</si>
  <si>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</si>
  <si>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</si>
  <si>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</si>
  <si>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</si>
  <si>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</si>
  <si>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</si>
  <si>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</si>
  <si>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</si>
  <si>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</si>
  <si>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</si>
  <si>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</si>
  <si>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</si>
  <si>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</si>
  <si>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</si>
  <si>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</si>
  <si>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</si>
  <si>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</si>
  <si>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</si>
  <si>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</si>
  <si>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</si>
  <si>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</si>
  <si>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180</t>
  </si>
  <si>
    <t>100</t>
  </si>
  <si>
    <t>25</t>
  </si>
  <si>
    <t>Тефтели</t>
  </si>
  <si>
    <t>120</t>
  </si>
  <si>
    <t>21</t>
  </si>
  <si>
    <t>Макаронные изделия отварные с маслом</t>
  </si>
  <si>
    <t>Сок</t>
  </si>
  <si>
    <t>200</t>
  </si>
  <si>
    <t>Какао с молоком</t>
  </si>
  <si>
    <t>Конфета "35"</t>
  </si>
  <si>
    <t>40</t>
  </si>
  <si>
    <t>20</t>
  </si>
  <si>
    <t>60</t>
  </si>
  <si>
    <t>30</t>
  </si>
  <si>
    <t>МБОУ Элитовская СОШ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</si>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</sst>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8" fillId="0" borderId="18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26" xfId="0" applyBorder="1"/>
    <xf numFmtId="0" fontId="0" fillId="0" borderId="14" xfId="0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H1" sqref="H1:H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9" t="s">
        <v>64</v>
      </c>
      <c r="C1" s="110"/>
      <c r="D1" s="111"/>
      <c r="E1" s="15" t="s">
        <v>27</v>
      </c>
      <c r="F1" s="14"/>
      <c r="H1" s="97">
        <v>44965</v>
      </c>
      <c r="I1" s="25"/>
      <c r="J1" s="97"/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42" t="s">
        <v>20</v>
      </c>
      <c r="F3" s="42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104">
        <v>77</v>
      </c>
      <c r="D4" s="105" t="s">
        <v>38</v>
      </c>
      <c r="E4" s="106" t="s">
        <v>40</v>
      </c>
      <c r="F4" s="107">
        <f>11.38*250/200</f>
        <v>14.225</v>
      </c>
      <c r="G4" s="95">
        <f>114*250/200</f>
        <v>142.5</v>
      </c>
      <c r="H4" s="95">
        <f>3.4*250/200</f>
        <v>4.25</v>
      </c>
      <c r="I4" s="95">
        <f>3.82*250/200</f>
        <v>4.7750000000000004</v>
      </c>
      <c r="J4" s="96">
        <f>16.56*250/200</f>
        <v>20.7</v>
      </c>
    </row>
    <row r="5" spans="1:10" ht="15.75" x14ac:dyDescent="0.25">
      <c r="A5" s="6"/>
      <c r="B5" s="88" t="s">
        <v>11</v>
      </c>
      <c r="C5" s="56">
        <v>36</v>
      </c>
      <c r="D5" s="57" t="s">
        <v>58</v>
      </c>
      <c r="E5" s="108">
        <v>200</v>
      </c>
      <c r="F5" s="72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0" t="s">
        <v>33</v>
      </c>
      <c r="C6" s="52">
        <v>6</v>
      </c>
      <c r="D6" s="53" t="s">
        <v>35</v>
      </c>
      <c r="E6" s="44">
        <v>12</v>
      </c>
      <c r="F6" s="72">
        <f>9.9*12/12</f>
        <v>9.9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9"/>
      <c r="C7" s="52">
        <v>3</v>
      </c>
      <c r="D7" s="53" t="s">
        <v>32</v>
      </c>
      <c r="E7" s="44">
        <v>10</v>
      </c>
      <c r="F7" s="72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88"/>
      <c r="C8" s="80">
        <v>38</v>
      </c>
      <c r="D8" s="53" t="s">
        <v>39</v>
      </c>
      <c r="E8" s="44">
        <v>50</v>
      </c>
      <c r="F8" s="72">
        <v>9.36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30" t="s">
        <v>17</v>
      </c>
      <c r="C9" s="52" t="s">
        <v>21</v>
      </c>
      <c r="D9" s="53" t="s">
        <v>22</v>
      </c>
      <c r="E9" s="44">
        <v>30</v>
      </c>
      <c r="F9" s="72">
        <f>46.14*0.03</f>
        <v>1.3841999999999999</v>
      </c>
      <c r="G9" s="8">
        <v>62.4</v>
      </c>
      <c r="H9" s="8">
        <v>2.4</v>
      </c>
      <c r="I9" s="8">
        <v>0.45</v>
      </c>
      <c r="J9" s="9">
        <v>11.37</v>
      </c>
    </row>
    <row r="10" spans="1:10" ht="15.75" x14ac:dyDescent="0.25">
      <c r="A10" s="6"/>
      <c r="B10" s="60"/>
      <c r="C10" s="52" t="s">
        <v>21</v>
      </c>
      <c r="D10" s="53" t="s">
        <v>36</v>
      </c>
      <c r="E10" s="44">
        <v>30</v>
      </c>
      <c r="F10" s="72">
        <v>2.68</v>
      </c>
      <c r="G10" s="8">
        <v>60</v>
      </c>
      <c r="H10" s="8">
        <v>1.47</v>
      </c>
      <c r="I10" s="8">
        <v>0.3</v>
      </c>
      <c r="J10" s="9">
        <v>13.44</v>
      </c>
    </row>
    <row r="11" spans="1:10" ht="16.5" thickBot="1" x14ac:dyDescent="0.3">
      <c r="A11" s="65"/>
      <c r="B11" s="66"/>
      <c r="C11" s="67"/>
      <c r="D11" s="68"/>
      <c r="E11" s="69"/>
      <c r="F11" s="76">
        <v>58.52</v>
      </c>
      <c r="G11" s="70">
        <f>SUM(G4:G10)</f>
        <v>545.59999999999991</v>
      </c>
      <c r="H11" s="70">
        <f>SUM(H4:H10)</f>
        <v>19.109999999999996</v>
      </c>
      <c r="I11" s="70">
        <f>SUM(I4:I10)</f>
        <v>23.634999999999998</v>
      </c>
      <c r="J11" s="94">
        <f>SUM(J4:J10)</f>
        <v>62.389999999999986</v>
      </c>
    </row>
    <row r="12" spans="1:10" ht="14.45" customHeight="1" x14ac:dyDescent="0.25">
      <c r="A12" s="2" t="s">
        <v>23</v>
      </c>
      <c r="B12" s="3"/>
      <c r="C12" s="54">
        <v>75</v>
      </c>
      <c r="D12" s="55" t="s">
        <v>41</v>
      </c>
      <c r="E12" s="45">
        <v>200</v>
      </c>
      <c r="F12" s="75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90"/>
      <c r="C13" s="91">
        <v>62</v>
      </c>
      <c r="D13" s="92" t="s">
        <v>42</v>
      </c>
      <c r="E13" s="93">
        <v>110</v>
      </c>
      <c r="F13" s="81">
        <f>31.71*110/100</f>
        <v>34.881</v>
      </c>
      <c r="G13" s="12">
        <v>271.83999999999997</v>
      </c>
      <c r="H13" s="12">
        <v>10.49</v>
      </c>
      <c r="I13" s="12">
        <v>11.32</v>
      </c>
      <c r="J13" s="36">
        <v>32</v>
      </c>
    </row>
    <row r="14" spans="1:10" ht="16.5" thickBot="1" x14ac:dyDescent="0.3">
      <c r="A14" s="99"/>
      <c r="B14" s="100"/>
      <c r="C14" s="58"/>
      <c r="D14" s="59"/>
      <c r="E14" s="98"/>
      <c r="F14" s="78">
        <v>43.9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54">
        <v>59</v>
      </c>
      <c r="D15" s="55" t="s">
        <v>65</v>
      </c>
      <c r="E15" s="43" t="s">
        <v>62</v>
      </c>
      <c r="F15" s="75">
        <f>6.73*60/60</f>
        <v>6.73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56">
        <v>60</v>
      </c>
      <c r="D16" s="57" t="s">
        <v>43</v>
      </c>
      <c r="E16" s="46" t="s">
        <v>57</v>
      </c>
      <c r="F16" s="72">
        <f>12.79*40/32+9.44*160/168</f>
        <v>24.977976190476191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56">
        <v>12</v>
      </c>
      <c r="D17" s="57" t="s">
        <v>52</v>
      </c>
      <c r="E17" s="46" t="s">
        <v>50</v>
      </c>
      <c r="F17" s="72">
        <f>35.18*100/100</f>
        <v>35.18</v>
      </c>
      <c r="G17" s="8">
        <v>200.65</v>
      </c>
      <c r="H17" s="8">
        <v>10.73</v>
      </c>
      <c r="I17" s="8">
        <v>12.68</v>
      </c>
      <c r="J17" s="9">
        <v>11.02</v>
      </c>
    </row>
    <row r="18" spans="1:10" ht="30" x14ac:dyDescent="0.25">
      <c r="A18" s="6"/>
      <c r="B18" s="7" t="s">
        <v>44</v>
      </c>
      <c r="C18" s="52">
        <v>11</v>
      </c>
      <c r="D18" s="102" t="s">
        <v>55</v>
      </c>
      <c r="E18" s="46" t="s">
        <v>45</v>
      </c>
      <c r="F18" s="72">
        <v>9.9600000000000009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46</v>
      </c>
      <c r="C19" s="56">
        <v>42</v>
      </c>
      <c r="D19" s="57" t="s">
        <v>47</v>
      </c>
      <c r="E19" s="46" t="s">
        <v>51</v>
      </c>
      <c r="F19" s="72">
        <f>4.19*25/20</f>
        <v>5.2375000000000007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24</v>
      </c>
      <c r="C20" s="56">
        <v>17</v>
      </c>
      <c r="D20" s="57" t="s">
        <v>48</v>
      </c>
      <c r="E20" s="46">
        <v>200</v>
      </c>
      <c r="F20" s="72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18</v>
      </c>
      <c r="C21" s="56" t="s">
        <v>21</v>
      </c>
      <c r="D21" s="57" t="s">
        <v>25</v>
      </c>
      <c r="E21" s="46" t="s">
        <v>63</v>
      </c>
      <c r="F21" s="72">
        <f>68*0.03</f>
        <v>2.04</v>
      </c>
      <c r="G21" s="8">
        <f>62.4*30/30</f>
        <v>62.4</v>
      </c>
      <c r="H21" s="8">
        <f>2.4*30/30</f>
        <v>2.4</v>
      </c>
      <c r="I21" s="8">
        <f>0.45*30/30</f>
        <v>0.45</v>
      </c>
      <c r="J21" s="9">
        <f>11.37*30/30</f>
        <v>11.37</v>
      </c>
    </row>
    <row r="22" spans="1:10" ht="15.75" x14ac:dyDescent="0.25">
      <c r="A22" s="6"/>
      <c r="B22" s="13" t="s">
        <v>16</v>
      </c>
      <c r="C22" s="56" t="s">
        <v>21</v>
      </c>
      <c r="D22" s="57" t="s">
        <v>22</v>
      </c>
      <c r="E22" s="46" t="s">
        <v>63</v>
      </c>
      <c r="F22" s="72">
        <f>46.14*0.03</f>
        <v>1.3841999999999999</v>
      </c>
      <c r="G22" s="8">
        <f>60*30/30</f>
        <v>60</v>
      </c>
      <c r="H22" s="8">
        <f>1.47*30/30</f>
        <v>1.47</v>
      </c>
      <c r="I22" s="8">
        <f>0.3*30/30</f>
        <v>0.3</v>
      </c>
      <c r="J22" s="9">
        <f>13.44*30/30</f>
        <v>13.44</v>
      </c>
    </row>
    <row r="23" spans="1:10" ht="16.5" thickBot="1" x14ac:dyDescent="0.3">
      <c r="A23" s="37"/>
      <c r="B23" s="38"/>
      <c r="C23" s="39"/>
      <c r="D23" s="39"/>
      <c r="E23" s="49"/>
      <c r="F23" s="79">
        <v>87.79</v>
      </c>
      <c r="G23" s="40">
        <f>SUM(G15:G22)</f>
        <v>756.41</v>
      </c>
      <c r="H23" s="40">
        <f>SUM(H15:H22)</f>
        <v>29.05</v>
      </c>
      <c r="I23" s="40">
        <f>SUM(I15:I22)</f>
        <v>29.45</v>
      </c>
      <c r="J23" s="41">
        <f>SUM(J15:J22)</f>
        <v>103.78999999999999</v>
      </c>
    </row>
    <row r="24" spans="1:10" ht="16.5" thickBot="1" x14ac:dyDescent="0.3">
      <c r="B24" s="1" t="s">
        <v>28</v>
      </c>
      <c r="E24" s="48"/>
      <c r="F24" s="48"/>
    </row>
    <row r="25" spans="1:10" ht="30.75" thickBot="1" x14ac:dyDescent="0.3">
      <c r="A25" s="16" t="s">
        <v>1</v>
      </c>
      <c r="B25" s="17" t="s">
        <v>2</v>
      </c>
      <c r="C25" s="17" t="s">
        <v>19</v>
      </c>
      <c r="D25" s="17" t="s">
        <v>3</v>
      </c>
      <c r="E25" s="42" t="s">
        <v>20</v>
      </c>
      <c r="F25" s="42" t="s">
        <v>4</v>
      </c>
      <c r="G25" s="18" t="s">
        <v>5</v>
      </c>
      <c r="H25" s="17" t="s">
        <v>6</v>
      </c>
      <c r="I25" s="17" t="s">
        <v>7</v>
      </c>
      <c r="J25" s="19" t="s">
        <v>8</v>
      </c>
    </row>
    <row r="26" spans="1:10" ht="15.75" x14ac:dyDescent="0.25">
      <c r="A26" s="2" t="s">
        <v>9</v>
      </c>
      <c r="B26" s="3" t="s">
        <v>10</v>
      </c>
      <c r="C26" s="104">
        <v>77</v>
      </c>
      <c r="D26" s="105" t="s">
        <v>38</v>
      </c>
      <c r="E26" s="106" t="s">
        <v>40</v>
      </c>
      <c r="F26" s="107">
        <f>11.38*250/200</f>
        <v>14.225</v>
      </c>
      <c r="G26" s="95">
        <f>114*250/200</f>
        <v>142.5</v>
      </c>
      <c r="H26" s="95">
        <f>3.4*250/200</f>
        <v>4.25</v>
      </c>
      <c r="I26" s="95">
        <f>3.82*250/200</f>
        <v>4.7750000000000004</v>
      </c>
      <c r="J26" s="96">
        <f>16.56*250/200</f>
        <v>20.7</v>
      </c>
    </row>
    <row r="27" spans="1:10" ht="15.75" x14ac:dyDescent="0.25">
      <c r="A27" s="6"/>
      <c r="B27" s="88" t="s">
        <v>11</v>
      </c>
      <c r="C27" s="56">
        <v>36</v>
      </c>
      <c r="D27" s="57" t="s">
        <v>58</v>
      </c>
      <c r="E27" s="108">
        <v>200</v>
      </c>
      <c r="F27" s="72">
        <v>14.48</v>
      </c>
      <c r="G27" s="8">
        <v>117</v>
      </c>
      <c r="H27" s="8">
        <v>4.45</v>
      </c>
      <c r="I27" s="8">
        <v>3.6</v>
      </c>
      <c r="J27" s="9">
        <v>16.149999999999999</v>
      </c>
    </row>
    <row r="28" spans="1:10" ht="15.75" x14ac:dyDescent="0.25">
      <c r="A28" s="6"/>
      <c r="B28" s="30" t="s">
        <v>33</v>
      </c>
      <c r="C28" s="52">
        <v>6</v>
      </c>
      <c r="D28" s="53" t="s">
        <v>35</v>
      </c>
      <c r="E28" s="44">
        <v>18</v>
      </c>
      <c r="F28" s="72">
        <f>12.19*18/15</f>
        <v>14.627999999999998</v>
      </c>
      <c r="G28" s="8">
        <f>45*18/15</f>
        <v>54</v>
      </c>
      <c r="H28" s="8">
        <f>3.07*18/15</f>
        <v>3.6839999999999997</v>
      </c>
      <c r="I28" s="8">
        <f>3.45*18/15</f>
        <v>4.1399999999999997</v>
      </c>
      <c r="J28" s="9">
        <f>0.38*18/15</f>
        <v>0.45600000000000002</v>
      </c>
    </row>
    <row r="29" spans="1:10" ht="15.75" x14ac:dyDescent="0.25">
      <c r="A29" s="6"/>
      <c r="B29" s="89"/>
      <c r="C29" s="52">
        <v>3</v>
      </c>
      <c r="D29" s="53" t="s">
        <v>32</v>
      </c>
      <c r="E29" s="44">
        <v>12</v>
      </c>
      <c r="F29" s="72">
        <f>9.82*12/10</f>
        <v>11.784000000000001</v>
      </c>
      <c r="G29" s="8">
        <f>64.7*12/10</f>
        <v>77.640000000000015</v>
      </c>
      <c r="H29" s="8">
        <f>0.08*12/10</f>
        <v>9.6000000000000002E-2</v>
      </c>
      <c r="I29" s="8">
        <f>7.15*12/10</f>
        <v>8.5800000000000018</v>
      </c>
      <c r="J29" s="9">
        <f>0.12*12/10</f>
        <v>0.14399999999999999</v>
      </c>
    </row>
    <row r="30" spans="1:10" ht="15.75" x14ac:dyDescent="0.25">
      <c r="A30" s="6"/>
      <c r="B30" s="88"/>
      <c r="C30" s="80">
        <v>38</v>
      </c>
      <c r="D30" s="53" t="s">
        <v>39</v>
      </c>
      <c r="E30" s="44">
        <v>50</v>
      </c>
      <c r="F30" s="72">
        <v>9.36</v>
      </c>
      <c r="G30" s="8">
        <v>63</v>
      </c>
      <c r="H30" s="8">
        <v>5.0999999999999996</v>
      </c>
      <c r="I30" s="8">
        <v>4.5999999999999996</v>
      </c>
      <c r="J30" s="9">
        <v>0.3</v>
      </c>
    </row>
    <row r="31" spans="1:10" ht="15.75" x14ac:dyDescent="0.25">
      <c r="A31" s="6"/>
      <c r="B31" s="30" t="s">
        <v>17</v>
      </c>
      <c r="C31" s="52" t="s">
        <v>21</v>
      </c>
      <c r="D31" s="53" t="s">
        <v>22</v>
      </c>
      <c r="E31" s="44">
        <v>30</v>
      </c>
      <c r="F31" s="72">
        <f>46.14*0.03</f>
        <v>1.3841999999999999</v>
      </c>
      <c r="G31" s="8">
        <v>60</v>
      </c>
      <c r="H31" s="8">
        <v>1.47</v>
      </c>
      <c r="I31" s="8">
        <v>0.3</v>
      </c>
      <c r="J31" s="9">
        <v>13.44</v>
      </c>
    </row>
    <row r="32" spans="1:10" ht="15.75" x14ac:dyDescent="0.25">
      <c r="A32" s="6"/>
      <c r="B32" s="60"/>
      <c r="C32" s="52" t="s">
        <v>21</v>
      </c>
      <c r="D32" s="53" t="s">
        <v>36</v>
      </c>
      <c r="E32" s="44">
        <v>30</v>
      </c>
      <c r="F32" s="72">
        <f>88*0.03</f>
        <v>2.6399999999999997</v>
      </c>
      <c r="G32" s="8">
        <v>62.4</v>
      </c>
      <c r="H32" s="8">
        <v>2.4</v>
      </c>
      <c r="I32" s="8">
        <v>0.05</v>
      </c>
      <c r="J32" s="9">
        <v>12.03</v>
      </c>
    </row>
    <row r="33" spans="1:13" ht="16.5" thickBot="1" x14ac:dyDescent="0.3">
      <c r="A33" s="65"/>
      <c r="B33" s="66"/>
      <c r="C33" s="67"/>
      <c r="D33" s="68"/>
      <c r="E33" s="69"/>
      <c r="F33" s="76">
        <v>68.05</v>
      </c>
      <c r="G33" s="70">
        <f>SUM(G26:G32)</f>
        <v>576.54</v>
      </c>
      <c r="H33" s="70">
        <f>SUM(H26:H32)</f>
        <v>21.449999999999996</v>
      </c>
      <c r="I33" s="70">
        <f>SUM(I26:I32)</f>
        <v>26.045000000000002</v>
      </c>
      <c r="J33" s="94">
        <f>SUM(J26:J32)</f>
        <v>63.219999999999992</v>
      </c>
    </row>
    <row r="34" spans="1:13" ht="14.45" customHeight="1" x14ac:dyDescent="0.25">
      <c r="A34" s="2" t="s">
        <v>23</v>
      </c>
      <c r="B34" s="3"/>
      <c r="C34" s="54">
        <v>75</v>
      </c>
      <c r="D34" s="55" t="s">
        <v>41</v>
      </c>
      <c r="E34" s="45">
        <v>200</v>
      </c>
      <c r="F34" s="75">
        <v>11.03</v>
      </c>
      <c r="G34" s="4">
        <v>138</v>
      </c>
      <c r="H34" s="4">
        <v>2.74</v>
      </c>
      <c r="I34" s="4">
        <v>3.23</v>
      </c>
      <c r="J34" s="5">
        <v>24.11</v>
      </c>
    </row>
    <row r="35" spans="1:13" ht="15.75" x14ac:dyDescent="0.25">
      <c r="A35" s="6"/>
      <c r="B35" s="90"/>
      <c r="C35" s="91">
        <v>62</v>
      </c>
      <c r="D35" s="92" t="s">
        <v>42</v>
      </c>
      <c r="E35" s="93">
        <v>135</v>
      </c>
      <c r="F35" s="81">
        <f>31.71*135/100</f>
        <v>42.808500000000002</v>
      </c>
      <c r="G35" s="12">
        <v>407.78</v>
      </c>
      <c r="H35" s="12">
        <f>10.49*150/100</f>
        <v>15.734999999999999</v>
      </c>
      <c r="I35" s="12">
        <f>11.32*150/100</f>
        <v>16.98</v>
      </c>
      <c r="J35" s="36">
        <f>32*150/100</f>
        <v>48</v>
      </c>
    </row>
    <row r="36" spans="1:13" ht="16.5" thickBot="1" x14ac:dyDescent="0.3">
      <c r="A36" s="61"/>
      <c r="B36" s="38"/>
      <c r="C36" s="62"/>
      <c r="D36" s="63"/>
      <c r="E36" s="64"/>
      <c r="F36" s="77">
        <v>51.02</v>
      </c>
      <c r="G36" s="73">
        <f>SUM(G34:G35)</f>
        <v>545.78</v>
      </c>
      <c r="H36" s="73">
        <f>SUM(H34:H35)</f>
        <v>18.475000000000001</v>
      </c>
      <c r="I36" s="73">
        <f>SUM(I34:I35)</f>
        <v>20.21</v>
      </c>
      <c r="J36" s="74">
        <f>SUM(J34:J35)</f>
        <v>72.11</v>
      </c>
    </row>
    <row r="37" spans="1:13" ht="15.75" x14ac:dyDescent="0.25">
      <c r="A37" s="2" t="s">
        <v>12</v>
      </c>
      <c r="B37" s="3" t="s">
        <v>13</v>
      </c>
      <c r="C37" s="54">
        <v>59</v>
      </c>
      <c r="D37" s="55" t="s">
        <v>65</v>
      </c>
      <c r="E37" s="43" t="s">
        <v>50</v>
      </c>
      <c r="F37" s="75">
        <f>11.11*100/100</f>
        <v>11.11</v>
      </c>
      <c r="G37" s="4">
        <v>125</v>
      </c>
      <c r="H37" s="4">
        <v>2.1</v>
      </c>
      <c r="I37" s="4">
        <v>6.8</v>
      </c>
      <c r="J37" s="5">
        <v>13.8</v>
      </c>
    </row>
    <row r="38" spans="1:13" ht="30" x14ac:dyDescent="0.25">
      <c r="A38" s="6"/>
      <c r="B38" s="7" t="s">
        <v>14</v>
      </c>
      <c r="C38" s="56">
        <v>60</v>
      </c>
      <c r="D38" s="57" t="s">
        <v>43</v>
      </c>
      <c r="E38" s="46" t="s">
        <v>40</v>
      </c>
      <c r="F38" s="72">
        <f>15.99*40/40+12.12*210/210</f>
        <v>28.11</v>
      </c>
      <c r="G38" s="8">
        <v>138</v>
      </c>
      <c r="H38" s="8">
        <v>8.48</v>
      </c>
      <c r="I38" s="8">
        <v>3.83</v>
      </c>
      <c r="J38" s="9">
        <v>13.82</v>
      </c>
      <c r="M38" t="s">
        <v>34</v>
      </c>
    </row>
    <row r="39" spans="1:13" ht="15.75" x14ac:dyDescent="0.25">
      <c r="A39" s="6"/>
      <c r="B39" s="7" t="s">
        <v>15</v>
      </c>
      <c r="C39" s="56">
        <v>12</v>
      </c>
      <c r="D39" s="57" t="s">
        <v>52</v>
      </c>
      <c r="E39" s="46" t="s">
        <v>53</v>
      </c>
      <c r="F39" s="72">
        <f>35.18*120/100</f>
        <v>42.216000000000001</v>
      </c>
      <c r="G39" s="8">
        <f>222.94*120/100</f>
        <v>267.52800000000002</v>
      </c>
      <c r="H39" s="8">
        <f>11.92*120/100</f>
        <v>14.304</v>
      </c>
      <c r="I39" s="8">
        <f>14.09*120/100</f>
        <v>16.908000000000001</v>
      </c>
      <c r="J39" s="9">
        <f>12.24*120/100</f>
        <v>14.687999999999999</v>
      </c>
    </row>
    <row r="40" spans="1:13" ht="30" x14ac:dyDescent="0.25">
      <c r="A40" s="6"/>
      <c r="B40" s="7" t="s">
        <v>44</v>
      </c>
      <c r="C40" s="101">
        <v>11</v>
      </c>
      <c r="D40" s="102" t="s">
        <v>55</v>
      </c>
      <c r="E40" s="103" t="s">
        <v>49</v>
      </c>
      <c r="F40" s="81">
        <v>11.54</v>
      </c>
      <c r="G40" s="12">
        <v>173.88</v>
      </c>
      <c r="H40" s="12">
        <v>6.79</v>
      </c>
      <c r="I40" s="12">
        <v>8.1</v>
      </c>
      <c r="J40" s="36">
        <v>34.85</v>
      </c>
    </row>
    <row r="41" spans="1:13" ht="15.75" x14ac:dyDescent="0.25">
      <c r="A41" s="6"/>
      <c r="B41" s="7" t="s">
        <v>46</v>
      </c>
      <c r="C41" s="56">
        <v>42</v>
      </c>
      <c r="D41" s="57" t="s">
        <v>47</v>
      </c>
      <c r="E41" s="46" t="s">
        <v>61</v>
      </c>
      <c r="F41" s="72">
        <f>4.19*20/20</f>
        <v>4.1900000000000004</v>
      </c>
      <c r="G41" s="8">
        <v>23.06</v>
      </c>
      <c r="H41" s="8">
        <v>0.31</v>
      </c>
      <c r="I41" s="8">
        <v>2.13</v>
      </c>
      <c r="J41" s="9">
        <v>0.68</v>
      </c>
    </row>
    <row r="42" spans="1:13" ht="15.75" x14ac:dyDescent="0.25">
      <c r="A42" s="6"/>
      <c r="B42" s="7" t="s">
        <v>24</v>
      </c>
      <c r="C42" s="56">
        <v>17</v>
      </c>
      <c r="D42" s="57" t="s">
        <v>48</v>
      </c>
      <c r="E42" s="46" t="s">
        <v>57</v>
      </c>
      <c r="F42" s="72">
        <v>4.12</v>
      </c>
      <c r="G42" s="8">
        <v>80</v>
      </c>
      <c r="H42" s="8">
        <v>0.44</v>
      </c>
      <c r="I42" s="8">
        <v>0</v>
      </c>
      <c r="J42" s="9">
        <v>18.899999999999999</v>
      </c>
    </row>
    <row r="43" spans="1:13" ht="15.75" x14ac:dyDescent="0.25">
      <c r="A43" s="6"/>
      <c r="B43" s="7" t="s">
        <v>18</v>
      </c>
      <c r="C43" s="56" t="s">
        <v>21</v>
      </c>
      <c r="D43" s="57" t="s">
        <v>25</v>
      </c>
      <c r="E43" s="46" t="s">
        <v>60</v>
      </c>
      <c r="F43" s="72">
        <f>68*0.04</f>
        <v>2.72</v>
      </c>
      <c r="G43" s="8">
        <v>83.2</v>
      </c>
      <c r="H43" s="8">
        <v>3.2</v>
      </c>
      <c r="I43" s="8">
        <v>0.06</v>
      </c>
      <c r="J43" s="9">
        <v>16.04</v>
      </c>
    </row>
    <row r="44" spans="1:13" ht="15.75" x14ac:dyDescent="0.25">
      <c r="A44" s="6"/>
      <c r="B44" s="13" t="s">
        <v>16</v>
      </c>
      <c r="C44" s="58" t="s">
        <v>21</v>
      </c>
      <c r="D44" s="59" t="s">
        <v>22</v>
      </c>
      <c r="E44" s="47" t="s">
        <v>60</v>
      </c>
      <c r="F44" s="78">
        <f>46.14*0.04</f>
        <v>1.8456000000000001</v>
      </c>
      <c r="G44" s="10">
        <v>80</v>
      </c>
      <c r="H44" s="10">
        <v>1.96</v>
      </c>
      <c r="I44" s="10">
        <v>0.4</v>
      </c>
      <c r="J44" s="11">
        <v>17.920000000000002</v>
      </c>
    </row>
    <row r="45" spans="1:13" s="22" customFormat="1" ht="16.5" thickBot="1" x14ac:dyDescent="0.3">
      <c r="A45" s="37"/>
      <c r="B45" s="38"/>
      <c r="C45" s="39"/>
      <c r="D45" s="39"/>
      <c r="E45" s="49"/>
      <c r="F45" s="79">
        <f>SUM(F37:F44)</f>
        <v>105.8516</v>
      </c>
      <c r="G45" s="40">
        <f>SUM(G37:G44)</f>
        <v>970.66800000000001</v>
      </c>
      <c r="H45" s="40">
        <f>SUM(H37:H44)</f>
        <v>37.584000000000003</v>
      </c>
      <c r="I45" s="40">
        <f>SUM(I37:I44)</f>
        <v>38.228000000000002</v>
      </c>
      <c r="J45" s="41">
        <f>SUM(J37:J44)</f>
        <v>130.69799999999998</v>
      </c>
    </row>
    <row r="46" spans="1:13" x14ac:dyDescent="0.25">
      <c r="A46" s="21" t="s">
        <v>30</v>
      </c>
    </row>
    <row r="47" spans="1:13" x14ac:dyDescent="0.25">
      <c r="A47" s="21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9 F17 F38:F39" unlockedFormula="1"/>
    <ignoredError sqref="E3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topLeftCell="B1" workbookViewId="0">
      <selection activeCell="H1" sqref="H1:H1048576"/>
    </sheetView>
  </sheetViews>
  <sheetFormatPr defaultColWidth="8.85546875" defaultRowHeight="15" x14ac:dyDescent="0.25"/>
  <cols>
    <col min="1" max="1" width="11.7109375" style="22" bestFit="1" customWidth="1"/>
    <col min="2" max="2" width="11.5703125" style="22" customWidth="1"/>
    <col min="3" max="3" width="7.140625" style="22" bestFit="1" customWidth="1"/>
    <col min="4" max="4" width="24.7109375" style="22" bestFit="1" customWidth="1"/>
    <col min="5" max="5" width="8.140625" style="23" bestFit="1" customWidth="1"/>
    <col min="6" max="6" width="7.140625" style="23" bestFit="1" customWidth="1"/>
    <col min="7" max="7" width="7.7109375" style="22" customWidth="1"/>
    <col min="8" max="8" width="10.140625" style="22" bestFit="1" customWidth="1"/>
    <col min="9" max="9" width="6.5703125" style="22" customWidth="1"/>
    <col min="10" max="10" width="10.140625" style="22" bestFit="1" customWidth="1"/>
    <col min="11" max="16384" width="8.85546875" style="22"/>
  </cols>
  <sheetData>
    <row r="1" spans="1:10" ht="28.9" customHeight="1" x14ac:dyDescent="0.25">
      <c r="A1" s="22" t="s">
        <v>0</v>
      </c>
      <c r="B1" s="112" t="s">
        <v>64</v>
      </c>
      <c r="C1" s="113"/>
      <c r="D1" s="114"/>
      <c r="E1" s="23" t="s">
        <v>27</v>
      </c>
      <c r="F1" s="24"/>
      <c r="H1" s="97">
        <v>44965</v>
      </c>
      <c r="I1" s="25"/>
      <c r="J1" s="97"/>
    </row>
    <row r="2" spans="1:10" ht="15.75" thickBot="1" x14ac:dyDescent="0.3">
      <c r="B2" s="26" t="s">
        <v>31</v>
      </c>
    </row>
    <row r="3" spans="1:10" s="27" customFormat="1" ht="30.75" thickBot="1" x14ac:dyDescent="0.3">
      <c r="A3" s="82" t="s">
        <v>1</v>
      </c>
      <c r="B3" s="83" t="s">
        <v>2</v>
      </c>
      <c r="C3" s="83" t="s">
        <v>19</v>
      </c>
      <c r="D3" s="83" t="s">
        <v>3</v>
      </c>
      <c r="E3" s="84" t="s">
        <v>20</v>
      </c>
      <c r="F3" s="84" t="s">
        <v>4</v>
      </c>
      <c r="G3" s="85" t="s">
        <v>5</v>
      </c>
      <c r="H3" s="83" t="s">
        <v>6</v>
      </c>
      <c r="I3" s="83" t="s">
        <v>7</v>
      </c>
      <c r="J3" s="86" t="s">
        <v>8</v>
      </c>
    </row>
    <row r="4" spans="1:10" s="27" customFormat="1" ht="15.75" x14ac:dyDescent="0.25">
      <c r="A4" s="2" t="s">
        <v>9</v>
      </c>
      <c r="B4" s="3" t="s">
        <v>10</v>
      </c>
      <c r="C4" s="50">
        <v>77</v>
      </c>
      <c r="D4" s="51" t="s">
        <v>38</v>
      </c>
      <c r="E4" s="43" t="s">
        <v>40</v>
      </c>
      <c r="F4" s="75">
        <f>15.14*250/200</f>
        <v>18.925000000000001</v>
      </c>
      <c r="G4" s="95">
        <f>114*250/200</f>
        <v>142.5</v>
      </c>
      <c r="H4" s="95">
        <f>3.4*250/200</f>
        <v>4.25</v>
      </c>
      <c r="I4" s="95">
        <f>3.82*250/200</f>
        <v>4.7750000000000004</v>
      </c>
      <c r="J4" s="96">
        <f>16.56*250/200</f>
        <v>20.7</v>
      </c>
    </row>
    <row r="5" spans="1:10" ht="16.149999999999999" customHeight="1" x14ac:dyDescent="0.25">
      <c r="A5" s="6"/>
      <c r="B5" s="88" t="s">
        <v>11</v>
      </c>
      <c r="C5" s="56">
        <v>36</v>
      </c>
      <c r="D5" s="57" t="s">
        <v>58</v>
      </c>
      <c r="E5" s="44">
        <v>200</v>
      </c>
      <c r="F5" s="72">
        <v>19.260000000000002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0" t="s">
        <v>33</v>
      </c>
      <c r="C6" s="52">
        <v>6</v>
      </c>
      <c r="D6" s="53" t="s">
        <v>35</v>
      </c>
      <c r="E6" s="44">
        <v>12</v>
      </c>
      <c r="F6" s="72">
        <f>13.44*12/12</f>
        <v>13.44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9"/>
      <c r="C7" s="52">
        <v>3</v>
      </c>
      <c r="D7" s="53" t="s">
        <v>32</v>
      </c>
      <c r="E7" s="44">
        <v>10</v>
      </c>
      <c r="F7" s="72">
        <f>13.06*10/10</f>
        <v>13.059999999999999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88"/>
      <c r="C8" s="80">
        <v>38</v>
      </c>
      <c r="D8" s="53" t="s">
        <v>39</v>
      </c>
      <c r="E8" s="44">
        <v>50</v>
      </c>
      <c r="F8" s="72">
        <v>12.45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30" t="s">
        <v>17</v>
      </c>
      <c r="C9" s="52" t="s">
        <v>21</v>
      </c>
      <c r="D9" s="53" t="s">
        <v>22</v>
      </c>
      <c r="E9" s="44">
        <v>30</v>
      </c>
      <c r="F9" s="72">
        <f>55.37*0.03</f>
        <v>1.6610999999999998</v>
      </c>
      <c r="G9" s="8">
        <v>62.4</v>
      </c>
      <c r="H9" s="8">
        <v>2.4</v>
      </c>
      <c r="I9" s="8">
        <v>0.45</v>
      </c>
      <c r="J9" s="9">
        <v>11.37</v>
      </c>
    </row>
    <row r="10" spans="1:10" ht="15.75" x14ac:dyDescent="0.25">
      <c r="A10" s="6"/>
      <c r="B10" s="60"/>
      <c r="C10" s="52" t="s">
        <v>21</v>
      </c>
      <c r="D10" s="53" t="s">
        <v>36</v>
      </c>
      <c r="E10" s="44">
        <v>30</v>
      </c>
      <c r="F10" s="72">
        <f>105.6*0.03</f>
        <v>3.1679999999999997</v>
      </c>
      <c r="G10" s="8">
        <v>60</v>
      </c>
      <c r="H10" s="8">
        <v>1.47</v>
      </c>
      <c r="I10" s="8">
        <v>0.3</v>
      </c>
      <c r="J10" s="9">
        <v>13.44</v>
      </c>
    </row>
    <row r="11" spans="1:10" ht="16.5" thickBot="1" x14ac:dyDescent="0.3">
      <c r="A11" s="65"/>
      <c r="B11" s="66"/>
      <c r="C11" s="67"/>
      <c r="D11" s="68"/>
      <c r="E11" s="69"/>
      <c r="F11" s="76">
        <v>78</v>
      </c>
      <c r="G11" s="70">
        <f>SUM(G4:G10)</f>
        <v>545.59999999999991</v>
      </c>
      <c r="H11" s="70">
        <f>SUM(H4:H10)</f>
        <v>19.109999999999996</v>
      </c>
      <c r="I11" s="70">
        <f>SUM(I4:I10)</f>
        <v>23.634999999999998</v>
      </c>
      <c r="J11" s="94">
        <f>SUM(J4:J10)</f>
        <v>62.389999999999986</v>
      </c>
    </row>
    <row r="12" spans="1:10" ht="15.75" x14ac:dyDescent="0.25">
      <c r="A12" s="29"/>
      <c r="B12" s="7" t="s">
        <v>15</v>
      </c>
      <c r="C12" s="56">
        <v>12</v>
      </c>
      <c r="D12" s="57" t="s">
        <v>52</v>
      </c>
      <c r="E12" s="46" t="s">
        <v>53</v>
      </c>
      <c r="F12" s="72">
        <f>46.8*120/100</f>
        <v>56.16</v>
      </c>
      <c r="G12" s="8">
        <v>200.65</v>
      </c>
      <c r="H12" s="8">
        <v>10.73</v>
      </c>
      <c r="I12" s="8">
        <v>12.68</v>
      </c>
      <c r="J12" s="9">
        <v>11.02</v>
      </c>
    </row>
    <row r="13" spans="1:10" ht="30" x14ac:dyDescent="0.25">
      <c r="A13" s="29"/>
      <c r="B13" s="7" t="s">
        <v>44</v>
      </c>
      <c r="C13" s="52">
        <v>11</v>
      </c>
      <c r="D13" s="102" t="s">
        <v>55</v>
      </c>
      <c r="E13" s="46" t="s">
        <v>49</v>
      </c>
      <c r="F13" s="72">
        <f>13.24*180/150</f>
        <v>15.887999999999998</v>
      </c>
      <c r="G13" s="12">
        <v>173.88</v>
      </c>
      <c r="H13" s="12">
        <v>6.79</v>
      </c>
      <c r="I13" s="12">
        <v>8.1</v>
      </c>
      <c r="J13" s="36">
        <v>34.85</v>
      </c>
    </row>
    <row r="14" spans="1:10" ht="15.75" x14ac:dyDescent="0.25">
      <c r="A14" s="29"/>
      <c r="B14" s="7" t="s">
        <v>46</v>
      </c>
      <c r="C14" s="56" t="s">
        <v>21</v>
      </c>
      <c r="D14" s="57" t="s">
        <v>59</v>
      </c>
      <c r="E14" s="46" t="s">
        <v>54</v>
      </c>
      <c r="F14" s="72">
        <f>422.4*0.021*1.33</f>
        <v>11.797632</v>
      </c>
      <c r="G14" s="8">
        <v>127.12</v>
      </c>
      <c r="H14" s="8">
        <v>2.14</v>
      </c>
      <c r="I14" s="8">
        <v>2.8</v>
      </c>
      <c r="J14" s="9">
        <v>23.34</v>
      </c>
    </row>
    <row r="15" spans="1:10" ht="15.75" x14ac:dyDescent="0.25">
      <c r="A15" s="29"/>
      <c r="B15" s="7" t="s">
        <v>24</v>
      </c>
      <c r="C15" s="101">
        <v>25</v>
      </c>
      <c r="D15" s="102" t="s">
        <v>56</v>
      </c>
      <c r="E15" s="103" t="s">
        <v>57</v>
      </c>
      <c r="F15" s="81">
        <v>15.72</v>
      </c>
      <c r="G15" s="12">
        <v>136</v>
      </c>
      <c r="H15" s="12">
        <v>0.6</v>
      </c>
      <c r="I15" s="12">
        <v>0</v>
      </c>
      <c r="J15" s="36">
        <v>33</v>
      </c>
    </row>
    <row r="16" spans="1:10" ht="15.75" x14ac:dyDescent="0.25">
      <c r="A16" s="29"/>
      <c r="B16" s="7" t="s">
        <v>18</v>
      </c>
      <c r="C16" s="56" t="s">
        <v>21</v>
      </c>
      <c r="D16" s="57" t="s">
        <v>25</v>
      </c>
      <c r="E16" s="46" t="s">
        <v>61</v>
      </c>
      <c r="F16" s="72">
        <f>81.6*0.02</f>
        <v>1.6319999999999999</v>
      </c>
      <c r="G16" s="8">
        <v>41.6</v>
      </c>
      <c r="H16" s="8">
        <v>1.6</v>
      </c>
      <c r="I16" s="8">
        <v>0.03</v>
      </c>
      <c r="J16" s="9">
        <v>8.02</v>
      </c>
    </row>
    <row r="17" spans="1:10" ht="15.75" x14ac:dyDescent="0.25">
      <c r="A17" s="29"/>
      <c r="B17" s="13" t="s">
        <v>16</v>
      </c>
      <c r="C17" s="58" t="s">
        <v>21</v>
      </c>
      <c r="D17" s="59" t="s">
        <v>22</v>
      </c>
      <c r="E17" s="47" t="s">
        <v>61</v>
      </c>
      <c r="F17" s="78">
        <f>55.37*0.02</f>
        <v>1.1073999999999999</v>
      </c>
      <c r="G17" s="8">
        <v>40</v>
      </c>
      <c r="H17" s="8">
        <v>0.98</v>
      </c>
      <c r="I17" s="8">
        <v>0.2</v>
      </c>
      <c r="J17" s="9">
        <v>8.9499999999999993</v>
      </c>
    </row>
    <row r="18" spans="1:10" ht="16.5" thickBot="1" x14ac:dyDescent="0.3">
      <c r="A18" s="31"/>
      <c r="B18" s="32"/>
      <c r="C18" s="33"/>
      <c r="D18" s="33"/>
      <c r="E18" s="71"/>
      <c r="F18" s="87">
        <v>100</v>
      </c>
      <c r="G18" s="34">
        <f>SUM(G12:G17)</f>
        <v>719.25</v>
      </c>
      <c r="H18" s="34">
        <f>SUM(H12:H17)</f>
        <v>22.840000000000003</v>
      </c>
      <c r="I18" s="34">
        <f>SUM(I12:I17)</f>
        <v>23.810000000000002</v>
      </c>
      <c r="J18" s="35">
        <f>SUM(J12:J17)</f>
        <v>119.18</v>
      </c>
    </row>
    <row r="19" spans="1:10" ht="30" x14ac:dyDescent="0.25">
      <c r="A19" s="28"/>
      <c r="B19" s="7" t="s">
        <v>14</v>
      </c>
      <c r="C19" s="56">
        <v>60</v>
      </c>
      <c r="D19" s="57" t="s">
        <v>43</v>
      </c>
      <c r="E19" s="46" t="s">
        <v>40</v>
      </c>
      <c r="F19" s="72">
        <f>21.26*40/40+16.12*210/210</f>
        <v>37.380000000000003</v>
      </c>
      <c r="G19" s="8">
        <v>138</v>
      </c>
      <c r="H19" s="8">
        <v>2.74</v>
      </c>
      <c r="I19" s="8">
        <v>2.23</v>
      </c>
      <c r="J19" s="9">
        <v>24.11</v>
      </c>
    </row>
    <row r="20" spans="1:10" ht="15.75" x14ac:dyDescent="0.25">
      <c r="A20" s="29"/>
      <c r="B20" s="7" t="s">
        <v>15</v>
      </c>
      <c r="C20" s="56">
        <v>12</v>
      </c>
      <c r="D20" s="57" t="s">
        <v>52</v>
      </c>
      <c r="E20" s="46" t="s">
        <v>53</v>
      </c>
      <c r="F20" s="72">
        <f>46.8*120/100</f>
        <v>56.16</v>
      </c>
      <c r="G20" s="8">
        <v>200.65</v>
      </c>
      <c r="H20" s="8">
        <v>10.73</v>
      </c>
      <c r="I20" s="8">
        <v>12.68</v>
      </c>
      <c r="J20" s="9">
        <v>11.02</v>
      </c>
    </row>
    <row r="21" spans="1:10" ht="30" x14ac:dyDescent="0.25">
      <c r="A21" s="29"/>
      <c r="B21" s="7" t="s">
        <v>44</v>
      </c>
      <c r="C21" s="52">
        <v>11</v>
      </c>
      <c r="D21" s="102" t="s">
        <v>55</v>
      </c>
      <c r="E21" s="46" t="s">
        <v>45</v>
      </c>
      <c r="F21" s="72">
        <f>13.24*150/150</f>
        <v>13.24</v>
      </c>
      <c r="G21" s="8">
        <v>144.9</v>
      </c>
      <c r="H21" s="8">
        <v>5.66</v>
      </c>
      <c r="I21" s="8">
        <v>6.75</v>
      </c>
      <c r="J21" s="9">
        <v>29.04</v>
      </c>
    </row>
    <row r="22" spans="1:10" ht="15.75" x14ac:dyDescent="0.25">
      <c r="A22" s="29"/>
      <c r="B22" s="7" t="s">
        <v>24</v>
      </c>
      <c r="C22" s="101">
        <v>25</v>
      </c>
      <c r="D22" s="102" t="s">
        <v>56</v>
      </c>
      <c r="E22" s="103" t="s">
        <v>57</v>
      </c>
      <c r="F22" s="81">
        <v>15.72</v>
      </c>
      <c r="G22" s="12">
        <v>136</v>
      </c>
      <c r="H22" s="12">
        <v>0.6</v>
      </c>
      <c r="I22" s="12">
        <v>0</v>
      </c>
      <c r="J22" s="36">
        <v>33</v>
      </c>
    </row>
    <row r="23" spans="1:10" ht="15.75" x14ac:dyDescent="0.25">
      <c r="A23" s="29"/>
      <c r="B23" s="7" t="s">
        <v>18</v>
      </c>
      <c r="C23" s="56" t="s">
        <v>21</v>
      </c>
      <c r="D23" s="57" t="s">
        <v>25</v>
      </c>
      <c r="E23" s="46" t="s">
        <v>61</v>
      </c>
      <c r="F23" s="72">
        <f>81.6*0.02</f>
        <v>1.6319999999999999</v>
      </c>
      <c r="G23" s="8">
        <v>41.6</v>
      </c>
      <c r="H23" s="8">
        <v>1.6</v>
      </c>
      <c r="I23" s="8">
        <v>0.03</v>
      </c>
      <c r="J23" s="9">
        <v>8.02</v>
      </c>
    </row>
    <row r="24" spans="1:10" ht="15.75" x14ac:dyDescent="0.25">
      <c r="A24" s="29"/>
      <c r="B24" s="13" t="s">
        <v>16</v>
      </c>
      <c r="C24" s="58" t="s">
        <v>21</v>
      </c>
      <c r="D24" s="59" t="s">
        <v>22</v>
      </c>
      <c r="E24" s="47" t="s">
        <v>61</v>
      </c>
      <c r="F24" s="78">
        <f>55.37*0.02</f>
        <v>1.1073999999999999</v>
      </c>
      <c r="G24" s="8">
        <v>40</v>
      </c>
      <c r="H24" s="8">
        <v>0.98</v>
      </c>
      <c r="I24" s="8">
        <v>0.2</v>
      </c>
      <c r="J24" s="9">
        <v>8.9499999999999993</v>
      </c>
    </row>
    <row r="25" spans="1:10" ht="16.5" thickBot="1" x14ac:dyDescent="0.3">
      <c r="A25" s="31"/>
      <c r="B25" s="32"/>
      <c r="C25" s="33"/>
      <c r="D25" s="33"/>
      <c r="E25" s="71"/>
      <c r="F25" s="87">
        <v>125</v>
      </c>
      <c r="G25" s="34">
        <f>SUM(G19:G24)</f>
        <v>701.15</v>
      </c>
      <c r="H25" s="34">
        <f>SUM(H19:H24)</f>
        <v>22.310000000000006</v>
      </c>
      <c r="I25" s="34">
        <f>SUM(I19:I24)</f>
        <v>21.89</v>
      </c>
      <c r="J25" s="35">
        <f>SUM(J19:J24)</f>
        <v>114.13999999999999</v>
      </c>
    </row>
    <row r="26" spans="1:10" customFormat="1" x14ac:dyDescent="0.25">
      <c r="E26" s="15"/>
      <c r="F26" s="15"/>
    </row>
    <row r="27" spans="1:10" customFormat="1" x14ac:dyDescent="0.25">
      <c r="A27" s="21" t="s">
        <v>29</v>
      </c>
      <c r="E27" s="15"/>
      <c r="F27" s="15"/>
    </row>
    <row r="28" spans="1:10" customFormat="1" x14ac:dyDescent="0.25">
      <c r="E28" s="15"/>
      <c r="F28" s="15"/>
    </row>
    <row r="29" spans="1:10" customFormat="1" x14ac:dyDescent="0.25">
      <c r="A29" s="21" t="s">
        <v>30</v>
      </c>
      <c r="E29" s="15"/>
      <c r="F29" s="15"/>
    </row>
    <row r="30" spans="1:10" customFormat="1" x14ac:dyDescent="0.25">
      <c r="E30" s="15"/>
      <c r="F30" s="15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2022-10-17T08:59:30Z</cp:lastPrinted>
  <dcterms:created xsi:type="dcterms:W3CDTF">2015-06-05T18:19:34Z</dcterms:created>
  <dcterms:modified xsi:type="dcterms:W3CDTF">2023-02-07T06:40:38Z</dcterms:modified>
</cp:coreProperties>
</file>