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356DEB55-D51A-47F4-B673-11EFC97A390B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2" l="1"/>
  <c r="F20" i="2"/>
  <c r="F27" i="1"/>
  <c r="F37" i="1"/>
  <c r="F16" i="1"/>
  <c r="F24" i="2"/>
  <c r="F21" i="2"/>
  <c r="F27" i="2"/>
  <c r="F12" i="2"/>
  <c r="F18" i="2"/>
  <c r="J18" i="2"/>
  <c r="I18" i="2"/>
  <c r="H18" i="2"/>
  <c r="G18" i="2"/>
  <c r="F14" i="2"/>
  <c r="F17" i="2"/>
  <c r="F16" i="2"/>
  <c r="J4" i="2"/>
  <c r="I4" i="2"/>
  <c r="H4" i="2"/>
  <c r="G4" i="2"/>
  <c r="F9" i="2"/>
  <c r="F8" i="2"/>
  <c r="F6" i="2"/>
  <c r="F4" i="2"/>
  <c r="F10" i="2"/>
  <c r="F36" i="1"/>
  <c r="F42" i="1"/>
  <c r="F41" i="1"/>
  <c r="F38" i="1"/>
  <c r="J27" i="1"/>
  <c r="I27" i="1"/>
  <c r="H27" i="1"/>
  <c r="G27" i="1"/>
  <c r="F30" i="1"/>
  <c r="F29" i="1"/>
  <c r="F31" i="1"/>
  <c r="F21" i="1"/>
  <c r="F20" i="1"/>
  <c r="F15" i="1"/>
  <c r="J9" i="1"/>
  <c r="I9" i="1"/>
  <c r="H9" i="1"/>
  <c r="G9" i="1"/>
  <c r="J8" i="1"/>
  <c r="I8" i="1"/>
  <c r="H8" i="1"/>
  <c r="G8" i="1"/>
  <c r="F9" i="1"/>
  <c r="F10" i="1"/>
  <c r="F6" i="1"/>
  <c r="F28" i="1"/>
  <c r="F7" i="1"/>
  <c r="F4" i="1"/>
  <c r="F23" i="2"/>
  <c r="G14" i="2"/>
  <c r="H14" i="2"/>
  <c r="I14" i="2"/>
  <c r="J14" i="2"/>
  <c r="G7" i="1"/>
  <c r="H7" i="1"/>
  <c r="I7" i="1"/>
  <c r="J7" i="1"/>
  <c r="F15" i="2"/>
  <c r="F28" i="2" l="1"/>
  <c r="F7" i="2"/>
  <c r="J27" i="2" l="1"/>
  <c r="I27" i="2"/>
  <c r="H27" i="2"/>
  <c r="G27" i="2"/>
  <c r="J24" i="2"/>
  <c r="I24" i="2"/>
  <c r="H24" i="2"/>
  <c r="G24" i="2"/>
  <c r="G28" i="2" s="1"/>
  <c r="J10" i="2"/>
  <c r="I10" i="2"/>
  <c r="H10" i="2"/>
  <c r="G10" i="2"/>
  <c r="J7" i="2"/>
  <c r="I7" i="2"/>
  <c r="H7" i="2"/>
  <c r="G7" i="2"/>
  <c r="J15" i="2"/>
  <c r="J19" i="2" s="1"/>
  <c r="I15" i="2"/>
  <c r="I19" i="2" s="1"/>
  <c r="H15" i="2"/>
  <c r="H19" i="2" s="1"/>
  <c r="G15" i="2"/>
  <c r="G19" i="2" s="1"/>
  <c r="H28" i="2" l="1"/>
  <c r="I28" i="2"/>
  <c r="J28" i="2"/>
  <c r="G11" i="2"/>
  <c r="F35" i="1" l="1"/>
  <c r="F14" i="1"/>
  <c r="J17" i="1"/>
  <c r="I17" i="1"/>
  <c r="H17" i="1"/>
  <c r="G17" i="1"/>
  <c r="J13" i="1"/>
  <c r="I13" i="1"/>
  <c r="H13" i="1"/>
  <c r="G13" i="1"/>
  <c r="G14" i="1" s="1"/>
  <c r="F11" i="1" l="1"/>
  <c r="G43" i="1" l="1"/>
  <c r="G22" i="1"/>
  <c r="J34" i="1" l="1"/>
  <c r="I34" i="1"/>
  <c r="H34" i="1"/>
  <c r="G34" i="1"/>
  <c r="G35" i="1" s="1"/>
  <c r="J11" i="2" l="1"/>
  <c r="I11" i="2"/>
  <c r="H11" i="2"/>
  <c r="H43" i="1"/>
  <c r="I43" i="1"/>
  <c r="J43" i="1"/>
  <c r="H35" i="1"/>
  <c r="J35" i="1"/>
  <c r="I35" i="1"/>
  <c r="J31" i="1"/>
  <c r="I31" i="1"/>
  <c r="I32" i="1" s="1"/>
  <c r="H31" i="1"/>
  <c r="H32" i="1" s="1"/>
  <c r="G31" i="1"/>
  <c r="G32" i="1" s="1"/>
  <c r="J32" i="1" l="1"/>
  <c r="J10" i="1"/>
  <c r="J11" i="1" s="1"/>
  <c r="I10" i="1"/>
  <c r="I11" i="1" s="1"/>
  <c r="H10" i="1"/>
  <c r="H11" i="1" s="1"/>
  <c r="G10" i="1"/>
  <c r="G11" i="1" s="1"/>
  <c r="J22" i="1" l="1"/>
  <c r="I22" i="1"/>
  <c r="H22" i="1"/>
  <c r="J14" i="1"/>
  <c r="I14" i="1"/>
  <c r="H14" i="1"/>
</calcChain>
</file>

<file path=xl/sharedStrings.xml><?xml version="1.0" encoding="utf-8"?>
<sst xmlns="http://schemas.openxmlformats.org/spreadsheetml/2006/main" count="187" uniqueCount="67">
  <si>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</si>
  <si>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</si>
  <si>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</si>
  <si>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</si>
  <si>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</si>
  <si>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</si>
  <si>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</si>
  <si>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</si>
  <si>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</si>
  <si>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</si>
  <si>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</si>
  <si>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</si>
  <si>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</si>
  <si>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</si>
  <si>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</si>
  <si>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</si>
  <si>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</si>
  <si>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</si>
  <si>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</si>
  <si>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</si>
  <si>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</si>
  <si>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</si>
  <si>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</si>
  <si>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</si>
  <si>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</si>
  <si>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</si>
  <si>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</si>
  <si>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</si>
  <si>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</si>
  <si>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</si>
  <si>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</si>
  <si>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</si>
  <si>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Сок</t>
  </si>
  <si>
    <t>гарнир</t>
  </si>
  <si>
    <t>150</t>
  </si>
  <si>
    <t>180</t>
  </si>
  <si>
    <t>Макаронные изделия с сыром</t>
  </si>
  <si>
    <t>Чай с молоком</t>
  </si>
  <si>
    <t>Икра кабачковая</t>
  </si>
  <si>
    <t>Масло сливочное</t>
  </si>
  <si>
    <t>добавки</t>
  </si>
  <si>
    <t>Пицца школьная</t>
  </si>
  <si>
    <t>Котлеты рыбные</t>
  </si>
  <si>
    <t>Рис пропущеный с томатом</t>
  </si>
  <si>
    <t>Напиток из шиповника</t>
  </si>
  <si>
    <t>200</t>
  </si>
  <si>
    <t>100</t>
  </si>
  <si>
    <t xml:space="preserve"> </t>
  </si>
  <si>
    <t>добавка</t>
  </si>
  <si>
    <t>90</t>
  </si>
  <si>
    <t>Зеленый горошек</t>
  </si>
  <si>
    <t>Макаронные изделия маслом</t>
  </si>
  <si>
    <t>2 блюдо.</t>
  </si>
  <si>
    <t>гарнир.</t>
  </si>
  <si>
    <t>Котлета мясная</t>
  </si>
  <si>
    <t>Соус сметанный с томатом</t>
  </si>
  <si>
    <t>110</t>
  </si>
  <si>
    <t>130</t>
  </si>
  <si>
    <t>Суп картофельный с макаронными изделиями и мясом  птицы</t>
  </si>
  <si>
    <t>Вафли</t>
  </si>
  <si>
    <t>65</t>
  </si>
  <si>
    <t>30</t>
  </si>
  <si>
    <t>40</t>
  </si>
  <si>
    <t xml:space="preserve">Суп картофельный с мак.изделиями </t>
  </si>
  <si>
    <t>250</t>
  </si>
  <si>
    <t>245/5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</si>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</sst>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14" fontId="3" fillId="0" borderId="0" xfId="0" applyNumberFormat="1" applyFont="1" applyFill="1" applyBorder="1" applyProtection="1"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0" fontId="3" fillId="0" borderId="16" xfId="0" applyFont="1" applyFill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2" fontId="8" fillId="0" borderId="18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4" xfId="0" applyFont="1" applyFill="1" applyBorder="1" applyAlignment="1"/>
    <xf numFmtId="0" fontId="3" fillId="0" borderId="14" xfId="0" applyFont="1" applyFill="1" applyBorder="1" applyProtection="1">
      <protection locked="0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3" fillId="0" borderId="14" xfId="0" applyNumberFormat="1" applyFont="1" applyFill="1" applyBorder="1"/>
    <xf numFmtId="2" fontId="3" fillId="0" borderId="15" xfId="0" applyNumberFormat="1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0" borderId="24" xfId="0" applyFont="1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2" fontId="0" fillId="0" borderId="25" xfId="0" applyNumberFormat="1" applyFill="1" applyBorder="1" applyProtection="1">
      <protection locked="0"/>
    </xf>
    <xf numFmtId="0" fontId="0" fillId="0" borderId="11" xfId="0" applyFill="1" applyBorder="1"/>
    <xf numFmtId="0" fontId="0" fillId="0" borderId="16" xfId="0" applyFill="1" applyBorder="1"/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wrapText="1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wrapText="1"/>
      <protection locked="0"/>
    </xf>
    <xf numFmtId="1" fontId="6" fillId="0" borderId="1" xfId="0" applyNumberFormat="1" applyFont="1" applyBorder="1" applyAlignment="1" applyProtection="1">
      <alignment horizontal="center"/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49" fontId="6" fillId="0" borderId="6" xfId="0" applyNumberFormat="1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1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M47"/>
  <sheetViews>
    <sheetView zoomScale="110" zoomScaleNormal="110" workbookViewId="0">
      <selection activeCell="K2" sqref="K2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8.140625" style="17" bestFit="1" customWidth="1"/>
    <col min="6" max="6" width="8.28515625" style="17" bestFit="1" customWidth="1"/>
    <col min="7" max="7" width="7.7109375" style="1" customWidth="1"/>
    <col min="8" max="8" width="10.28515625" style="1" bestFit="1" customWidth="1"/>
    <col min="9" max="9" width="6.5703125" style="1" customWidth="1"/>
    <col min="10" max="10" width="10.140625" style="1" bestFit="1" customWidth="1"/>
    <col min="11" max="16384" width="8.85546875" style="1"/>
  </cols>
  <sheetData>
    <row r="1" spans="1:10" ht="28.9" customHeight="1" x14ac:dyDescent="0.25">
      <c r="A1" s="1" t="s">
        <v>0</v>
      </c>
      <c r="B1" s="118" t="s">
        <v>66</v>
      </c>
      <c r="C1" s="119"/>
      <c r="D1" s="120"/>
      <c r="E1" s="17" t="s">
        <v>27</v>
      </c>
      <c r="F1" s="16"/>
      <c r="H1" s="84">
        <v>44918</v>
      </c>
      <c r="I1" s="23"/>
      <c r="J1" s="84"/>
    </row>
    <row r="2" spans="1:10" ht="15.75" thickBot="1" x14ac:dyDescent="0.3">
      <c r="B2" s="2" t="s">
        <v>26</v>
      </c>
    </row>
    <row r="3" spans="1:10" s="18" customFormat="1" ht="30.75" thickBot="1" x14ac:dyDescent="0.3">
      <c r="A3" s="102" t="s">
        <v>1</v>
      </c>
      <c r="B3" s="103" t="s">
        <v>2</v>
      </c>
      <c r="C3" s="103" t="s">
        <v>19</v>
      </c>
      <c r="D3" s="103" t="s">
        <v>3</v>
      </c>
      <c r="E3" s="104" t="s">
        <v>20</v>
      </c>
      <c r="F3" s="104" t="s">
        <v>4</v>
      </c>
      <c r="G3" s="105" t="s">
        <v>5</v>
      </c>
      <c r="H3" s="103" t="s">
        <v>6</v>
      </c>
      <c r="I3" s="103" t="s">
        <v>7</v>
      </c>
      <c r="J3" s="106" t="s">
        <v>8</v>
      </c>
    </row>
    <row r="4" spans="1:10" ht="30" x14ac:dyDescent="0.25">
      <c r="A4" s="7" t="s">
        <v>9</v>
      </c>
      <c r="B4" s="101" t="s">
        <v>10</v>
      </c>
      <c r="C4" s="107">
        <v>37</v>
      </c>
      <c r="D4" s="108" t="s">
        <v>36</v>
      </c>
      <c r="E4" s="109" t="s">
        <v>34</v>
      </c>
      <c r="F4" s="110">
        <f>22.3*150/150</f>
        <v>22.3</v>
      </c>
      <c r="G4" s="14">
        <v>242.13</v>
      </c>
      <c r="H4" s="14">
        <v>10.42</v>
      </c>
      <c r="I4" s="14">
        <v>10.37</v>
      </c>
      <c r="J4" s="34">
        <v>29.82</v>
      </c>
    </row>
    <row r="5" spans="1:10" ht="15.75" x14ac:dyDescent="0.25">
      <c r="A5" s="7"/>
      <c r="B5" s="91" t="s">
        <v>11</v>
      </c>
      <c r="C5" s="107">
        <v>20</v>
      </c>
      <c r="D5" s="108" t="s">
        <v>37</v>
      </c>
      <c r="E5" s="109" t="s">
        <v>45</v>
      </c>
      <c r="F5" s="110">
        <v>5.19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21" t="s">
        <v>40</v>
      </c>
      <c r="C6" s="111">
        <v>27</v>
      </c>
      <c r="D6" s="112" t="s">
        <v>38</v>
      </c>
      <c r="E6" s="113">
        <v>60</v>
      </c>
      <c r="F6" s="114">
        <f>10.33*60/60</f>
        <v>10.33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5.75" x14ac:dyDescent="0.25">
      <c r="A7" s="7"/>
      <c r="B7" s="122"/>
      <c r="C7" s="111">
        <v>3</v>
      </c>
      <c r="D7" s="112" t="s">
        <v>39</v>
      </c>
      <c r="E7" s="113">
        <v>10</v>
      </c>
      <c r="F7" s="114">
        <f>9.82*10/10</f>
        <v>9.82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15" t="s">
        <v>16</v>
      </c>
      <c r="C8" s="111" t="s">
        <v>21</v>
      </c>
      <c r="D8" s="112" t="s">
        <v>22</v>
      </c>
      <c r="E8" s="113">
        <v>28</v>
      </c>
      <c r="F8" s="114">
        <v>1.28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8" t="s">
        <v>18</v>
      </c>
      <c r="C9" s="111" t="s">
        <v>21</v>
      </c>
      <c r="D9" s="112" t="s">
        <v>25</v>
      </c>
      <c r="E9" s="113">
        <v>28</v>
      </c>
      <c r="F9" s="114">
        <f>68*0.028</f>
        <v>1.9040000000000001</v>
      </c>
      <c r="G9" s="9">
        <f>41.6*28/20</f>
        <v>58.239999999999995</v>
      </c>
      <c r="H9" s="9">
        <f>1.6*28/20</f>
        <v>2.2400000000000002</v>
      </c>
      <c r="I9" s="9">
        <f>0.03*28/20</f>
        <v>4.1999999999999996E-2</v>
      </c>
      <c r="J9" s="10">
        <f>8.02*28/20</f>
        <v>11.228</v>
      </c>
    </row>
    <row r="10" spans="1:10" ht="15.75" x14ac:dyDescent="0.25">
      <c r="A10" s="7"/>
      <c r="B10" s="69"/>
      <c r="C10" s="115" t="s">
        <v>21</v>
      </c>
      <c r="D10" s="112" t="s">
        <v>59</v>
      </c>
      <c r="E10" s="113">
        <v>40</v>
      </c>
      <c r="F10" s="114">
        <f>243.6*0.04</f>
        <v>9.7439999999999998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2"/>
      <c r="B11" s="63"/>
      <c r="C11" s="64"/>
      <c r="D11" s="65"/>
      <c r="E11" s="66"/>
      <c r="F11" s="74">
        <f>SUM(F4:F10)</f>
        <v>60.568000000000005</v>
      </c>
      <c r="G11" s="67">
        <f>SUM(G4:G10)</f>
        <v>689.58999999999992</v>
      </c>
      <c r="H11" s="67">
        <f>SUM(H4:H10)</f>
        <v>18.792000000000002</v>
      </c>
      <c r="I11" s="67">
        <f>SUM(I4:I10)</f>
        <v>27.582000000000004</v>
      </c>
      <c r="J11" s="67">
        <f>SUM(J4:J10)</f>
        <v>94.017999999999986</v>
      </c>
    </row>
    <row r="12" spans="1:10" ht="15.75" x14ac:dyDescent="0.25">
      <c r="A12" s="3" t="s">
        <v>23</v>
      </c>
      <c r="B12" s="4"/>
      <c r="C12" s="51">
        <v>25</v>
      </c>
      <c r="D12" s="52" t="s">
        <v>32</v>
      </c>
      <c r="E12" s="42">
        <v>200</v>
      </c>
      <c r="F12" s="73">
        <v>11.82</v>
      </c>
      <c r="G12" s="5">
        <v>136</v>
      </c>
      <c r="H12" s="5">
        <v>0.6</v>
      </c>
      <c r="I12" s="5">
        <v>0</v>
      </c>
      <c r="J12" s="6">
        <v>33</v>
      </c>
    </row>
    <row r="13" spans="1:10" ht="15.75" x14ac:dyDescent="0.25">
      <c r="A13" s="7"/>
      <c r="B13" s="11"/>
      <c r="C13" s="53">
        <v>56</v>
      </c>
      <c r="D13" s="54" t="s">
        <v>41</v>
      </c>
      <c r="E13" s="43" t="s">
        <v>56</v>
      </c>
      <c r="F13" s="70">
        <v>33.61</v>
      </c>
      <c r="G13" s="9">
        <f>245</f>
        <v>245</v>
      </c>
      <c r="H13" s="9">
        <f>12.45</f>
        <v>12.45</v>
      </c>
      <c r="I13" s="9">
        <f>8.59</f>
        <v>8.59</v>
      </c>
      <c r="J13" s="10">
        <f>6.33</f>
        <v>6.33</v>
      </c>
    </row>
    <row r="14" spans="1:10" ht="16.5" thickBot="1" x14ac:dyDescent="0.3">
      <c r="A14" s="58"/>
      <c r="B14" s="36"/>
      <c r="C14" s="59"/>
      <c r="D14" s="60"/>
      <c r="E14" s="61"/>
      <c r="F14" s="75">
        <f>SUM(F12:F13)</f>
        <v>45.43</v>
      </c>
      <c r="G14" s="71">
        <f>SUM(G12:G13)</f>
        <v>381</v>
      </c>
      <c r="H14" s="71">
        <f t="shared" ref="H14:J14" si="0">SUM(H12:H13)</f>
        <v>13.049999999999999</v>
      </c>
      <c r="I14" s="71">
        <f t="shared" si="0"/>
        <v>8.59</v>
      </c>
      <c r="J14" s="72">
        <f t="shared" si="0"/>
        <v>39.33</v>
      </c>
    </row>
    <row r="15" spans="1:10" ht="15.75" x14ac:dyDescent="0.25">
      <c r="A15" s="3" t="s">
        <v>12</v>
      </c>
      <c r="B15" s="4" t="s">
        <v>13</v>
      </c>
      <c r="C15" s="51">
        <v>1</v>
      </c>
      <c r="D15" s="52" t="s">
        <v>50</v>
      </c>
      <c r="E15" s="40" t="s">
        <v>60</v>
      </c>
      <c r="F15" s="73">
        <f>20.52*65/60</f>
        <v>22.23</v>
      </c>
      <c r="G15" s="5">
        <v>24</v>
      </c>
      <c r="H15" s="5">
        <v>1.86</v>
      </c>
      <c r="I15" s="5">
        <v>0.12</v>
      </c>
      <c r="J15" s="6">
        <v>3.9</v>
      </c>
    </row>
    <row r="16" spans="1:10" ht="30" x14ac:dyDescent="0.25">
      <c r="A16" s="7"/>
      <c r="B16" s="8" t="s">
        <v>14</v>
      </c>
      <c r="C16" s="53">
        <v>40</v>
      </c>
      <c r="D16" s="54" t="s">
        <v>63</v>
      </c>
      <c r="E16" s="43" t="s">
        <v>64</v>
      </c>
      <c r="F16" s="70">
        <f>8.39*250/250</f>
        <v>8.39</v>
      </c>
      <c r="G16" s="9">
        <v>132.5</v>
      </c>
      <c r="H16" s="9">
        <v>2.65</v>
      </c>
      <c r="I16" s="9">
        <v>2.78</v>
      </c>
      <c r="J16" s="10">
        <v>24.23</v>
      </c>
    </row>
    <row r="17" spans="1:10" ht="15.75" x14ac:dyDescent="0.25">
      <c r="A17" s="7"/>
      <c r="B17" s="8" t="s">
        <v>15</v>
      </c>
      <c r="C17" s="53">
        <v>23</v>
      </c>
      <c r="D17" s="54" t="s">
        <v>42</v>
      </c>
      <c r="E17" s="43" t="s">
        <v>49</v>
      </c>
      <c r="F17" s="70">
        <v>36.33</v>
      </c>
      <c r="G17" s="9">
        <f>103</f>
        <v>103</v>
      </c>
      <c r="H17" s="9">
        <f>12.92</f>
        <v>12.92</v>
      </c>
      <c r="I17" s="9">
        <f>2.28</f>
        <v>2.2799999999999998</v>
      </c>
      <c r="J17" s="10">
        <f>8.31</f>
        <v>8.31</v>
      </c>
    </row>
    <row r="18" spans="1:10" ht="30" x14ac:dyDescent="0.25">
      <c r="A18" s="7"/>
      <c r="B18" s="8" t="s">
        <v>33</v>
      </c>
      <c r="C18" s="53">
        <v>45</v>
      </c>
      <c r="D18" s="54" t="s">
        <v>43</v>
      </c>
      <c r="E18" s="43" t="s">
        <v>34</v>
      </c>
      <c r="F18" s="70">
        <v>14.42</v>
      </c>
      <c r="G18" s="9">
        <v>204.3</v>
      </c>
      <c r="H18" s="9">
        <v>3.86</v>
      </c>
      <c r="I18" s="9">
        <v>6.06</v>
      </c>
      <c r="J18" s="10">
        <v>33.6</v>
      </c>
    </row>
    <row r="19" spans="1:10" ht="15.75" x14ac:dyDescent="0.25">
      <c r="A19" s="7"/>
      <c r="B19" s="8" t="s">
        <v>24</v>
      </c>
      <c r="C19" s="53">
        <v>35</v>
      </c>
      <c r="D19" s="54" t="s">
        <v>44</v>
      </c>
      <c r="E19" s="43">
        <v>200</v>
      </c>
      <c r="F19" s="70">
        <v>6.48</v>
      </c>
      <c r="G19" s="9">
        <v>97</v>
      </c>
      <c r="H19" s="9">
        <v>0.68</v>
      </c>
      <c r="I19" s="9">
        <v>0.28000000000000003</v>
      </c>
      <c r="J19" s="10">
        <v>19.64</v>
      </c>
    </row>
    <row r="20" spans="1:10" ht="15.75" x14ac:dyDescent="0.25">
      <c r="A20" s="7"/>
      <c r="B20" s="8" t="s">
        <v>18</v>
      </c>
      <c r="C20" s="53" t="s">
        <v>21</v>
      </c>
      <c r="D20" s="54" t="s">
        <v>25</v>
      </c>
      <c r="E20" s="43" t="s">
        <v>61</v>
      </c>
      <c r="F20" s="70">
        <f>68*0.03</f>
        <v>2.04</v>
      </c>
      <c r="G20" s="9">
        <v>62.4</v>
      </c>
      <c r="H20" s="9">
        <v>2.4</v>
      </c>
      <c r="I20" s="9">
        <v>0.45</v>
      </c>
      <c r="J20" s="10">
        <v>11.37</v>
      </c>
    </row>
    <row r="21" spans="1:10" ht="15.75" x14ac:dyDescent="0.25">
      <c r="A21" s="7"/>
      <c r="B21" s="15" t="s">
        <v>16</v>
      </c>
      <c r="C21" s="55" t="s">
        <v>21</v>
      </c>
      <c r="D21" s="56" t="s">
        <v>22</v>
      </c>
      <c r="E21" s="44" t="s">
        <v>61</v>
      </c>
      <c r="F21" s="76">
        <f>46.14*0.03</f>
        <v>1.3841999999999999</v>
      </c>
      <c r="G21" s="12">
        <v>60</v>
      </c>
      <c r="H21" s="12">
        <v>1.47</v>
      </c>
      <c r="I21" s="12">
        <v>0.3</v>
      </c>
      <c r="J21" s="13">
        <v>13.44</v>
      </c>
    </row>
    <row r="22" spans="1:10" ht="16.5" thickBot="1" x14ac:dyDescent="0.3">
      <c r="A22" s="35"/>
      <c r="B22" s="36"/>
      <c r="C22" s="37"/>
      <c r="D22" s="37"/>
      <c r="E22" s="46"/>
      <c r="F22" s="77">
        <v>90.87</v>
      </c>
      <c r="G22" s="38">
        <f>SUM(G15:G21)</f>
        <v>683.19999999999993</v>
      </c>
      <c r="H22" s="38">
        <f>SUM(H15:H21)</f>
        <v>25.839999999999996</v>
      </c>
      <c r="I22" s="38">
        <f>SUM(I15:I21)</f>
        <v>12.269999999999998</v>
      </c>
      <c r="J22" s="39">
        <f>SUM(J15:J21)</f>
        <v>114.49</v>
      </c>
    </row>
    <row r="23" spans="1:10" ht="16.5" thickBot="1" x14ac:dyDescent="0.3">
      <c r="B23" s="2" t="s">
        <v>28</v>
      </c>
      <c r="E23" s="45"/>
      <c r="F23" s="45"/>
    </row>
    <row r="24" spans="1:10" ht="30.75" thickBot="1" x14ac:dyDescent="0.3">
      <c r="A24" s="102" t="s">
        <v>1</v>
      </c>
      <c r="B24" s="103" t="s">
        <v>2</v>
      </c>
      <c r="C24" s="103" t="s">
        <v>19</v>
      </c>
      <c r="D24" s="103" t="s">
        <v>3</v>
      </c>
      <c r="E24" s="104" t="s">
        <v>20</v>
      </c>
      <c r="F24" s="104" t="s">
        <v>4</v>
      </c>
      <c r="G24" s="105" t="s">
        <v>5</v>
      </c>
      <c r="H24" s="103" t="s">
        <v>6</v>
      </c>
      <c r="I24" s="103" t="s">
        <v>7</v>
      </c>
      <c r="J24" s="106" t="s">
        <v>8</v>
      </c>
    </row>
    <row r="25" spans="1:10" ht="30" x14ac:dyDescent="0.25">
      <c r="A25" s="7" t="s">
        <v>9</v>
      </c>
      <c r="B25" s="101" t="s">
        <v>33</v>
      </c>
      <c r="C25" s="107">
        <v>37</v>
      </c>
      <c r="D25" s="108" t="s">
        <v>36</v>
      </c>
      <c r="E25" s="109" t="s">
        <v>45</v>
      </c>
      <c r="F25" s="110">
        <v>28.08</v>
      </c>
      <c r="G25" s="14">
        <v>275</v>
      </c>
      <c r="H25" s="14">
        <v>12.1</v>
      </c>
      <c r="I25" s="14">
        <v>10.1</v>
      </c>
      <c r="J25" s="34">
        <v>34</v>
      </c>
    </row>
    <row r="26" spans="1:10" ht="15.75" x14ac:dyDescent="0.25">
      <c r="A26" s="7"/>
      <c r="B26" s="91" t="s">
        <v>11</v>
      </c>
      <c r="C26" s="107">
        <v>20</v>
      </c>
      <c r="D26" s="108" t="s">
        <v>37</v>
      </c>
      <c r="E26" s="109" t="s">
        <v>45</v>
      </c>
      <c r="F26" s="110">
        <v>5.19</v>
      </c>
      <c r="G26" s="14">
        <v>70</v>
      </c>
      <c r="H26" s="14">
        <v>1.4</v>
      </c>
      <c r="I26" s="14">
        <v>1.6</v>
      </c>
      <c r="J26" s="34">
        <v>12.36</v>
      </c>
    </row>
    <row r="27" spans="1:10" ht="15.75" x14ac:dyDescent="0.25">
      <c r="A27" s="7"/>
      <c r="B27" s="121" t="s">
        <v>40</v>
      </c>
      <c r="C27" s="111">
        <v>27</v>
      </c>
      <c r="D27" s="112" t="s">
        <v>38</v>
      </c>
      <c r="E27" s="113">
        <v>85</v>
      </c>
      <c r="F27" s="114">
        <f>17.22*85/100</f>
        <v>14.636999999999999</v>
      </c>
      <c r="G27" s="9">
        <f>71.4*85/60</f>
        <v>101.15000000000002</v>
      </c>
      <c r="H27" s="9">
        <f>1.14*85/60</f>
        <v>1.6149999999999998</v>
      </c>
      <c r="I27" s="9">
        <f>5.34*85/60</f>
        <v>7.5649999999999995</v>
      </c>
      <c r="J27" s="10">
        <f>4.62*85/60</f>
        <v>6.5449999999999999</v>
      </c>
    </row>
    <row r="28" spans="1:10" ht="15.75" x14ac:dyDescent="0.25">
      <c r="A28" s="7"/>
      <c r="B28" s="122"/>
      <c r="C28" s="111">
        <v>3</v>
      </c>
      <c r="D28" s="112" t="s">
        <v>39</v>
      </c>
      <c r="E28" s="113">
        <v>10</v>
      </c>
      <c r="F28" s="114">
        <f>9.82*10/10</f>
        <v>9.82</v>
      </c>
      <c r="G28" s="9">
        <v>64.7</v>
      </c>
      <c r="H28" s="9">
        <v>0.08</v>
      </c>
      <c r="I28" s="9">
        <v>7.15</v>
      </c>
      <c r="J28" s="10">
        <v>0.12</v>
      </c>
    </row>
    <row r="29" spans="1:10" ht="15.75" x14ac:dyDescent="0.25">
      <c r="A29" s="7"/>
      <c r="B29" s="15" t="s">
        <v>16</v>
      </c>
      <c r="C29" s="111" t="s">
        <v>21</v>
      </c>
      <c r="D29" s="112" t="s">
        <v>22</v>
      </c>
      <c r="E29" s="113">
        <v>30</v>
      </c>
      <c r="F29" s="114">
        <f>46.14*0.03</f>
        <v>1.3841999999999999</v>
      </c>
      <c r="G29" s="9">
        <v>60</v>
      </c>
      <c r="H29" s="9">
        <v>1.47</v>
      </c>
      <c r="I29" s="9">
        <v>0.3</v>
      </c>
      <c r="J29" s="10">
        <v>13.44</v>
      </c>
    </row>
    <row r="30" spans="1:10" ht="15.75" x14ac:dyDescent="0.25">
      <c r="A30" s="7"/>
      <c r="B30" s="8" t="s">
        <v>18</v>
      </c>
      <c r="C30" s="111" t="s">
        <v>21</v>
      </c>
      <c r="D30" s="112" t="s">
        <v>25</v>
      </c>
      <c r="E30" s="113">
        <v>30</v>
      </c>
      <c r="F30" s="114">
        <f>68*0.03</f>
        <v>2.04</v>
      </c>
      <c r="G30" s="9">
        <v>62.4</v>
      </c>
      <c r="H30" s="9">
        <v>2.4</v>
      </c>
      <c r="I30" s="9">
        <v>0.05</v>
      </c>
      <c r="J30" s="10">
        <v>12.03</v>
      </c>
    </row>
    <row r="31" spans="1:10" ht="15.75" x14ac:dyDescent="0.25">
      <c r="A31" s="7"/>
      <c r="B31" s="69"/>
      <c r="C31" s="115" t="s">
        <v>21</v>
      </c>
      <c r="D31" s="112" t="s">
        <v>59</v>
      </c>
      <c r="E31" s="113">
        <v>40</v>
      </c>
      <c r="F31" s="114">
        <f>243.6*0.04</f>
        <v>9.7439999999999998</v>
      </c>
      <c r="G31" s="9">
        <f>63.56*40/20</f>
        <v>127.12</v>
      </c>
      <c r="H31" s="9">
        <f>1.07*40/20</f>
        <v>2.14</v>
      </c>
      <c r="I31" s="9">
        <f>1.4*40/20</f>
        <v>2.8</v>
      </c>
      <c r="J31" s="10">
        <f>11.67*40/20</f>
        <v>23.34</v>
      </c>
    </row>
    <row r="32" spans="1:10" ht="16.5" thickBot="1" x14ac:dyDescent="0.3">
      <c r="A32" s="62"/>
      <c r="B32" s="63"/>
      <c r="C32" s="64"/>
      <c r="D32" s="65"/>
      <c r="E32" s="66"/>
      <c r="F32" s="74">
        <v>70.430000000000007</v>
      </c>
      <c r="G32" s="67">
        <f>SUM(G25:G31)</f>
        <v>760.37</v>
      </c>
      <c r="H32" s="67">
        <f>SUM(H25:H31)</f>
        <v>21.204999999999998</v>
      </c>
      <c r="I32" s="67">
        <f>SUM(I25:I31)</f>
        <v>29.565000000000001</v>
      </c>
      <c r="J32" s="67">
        <f>SUM(J25:J31)</f>
        <v>101.83500000000001</v>
      </c>
    </row>
    <row r="33" spans="1:13" ht="15.75" x14ac:dyDescent="0.25">
      <c r="A33" s="3" t="s">
        <v>23</v>
      </c>
      <c r="B33" s="4"/>
      <c r="C33" s="51">
        <v>25</v>
      </c>
      <c r="D33" s="52" t="s">
        <v>32</v>
      </c>
      <c r="E33" s="42">
        <v>200</v>
      </c>
      <c r="F33" s="73">
        <v>11.82</v>
      </c>
      <c r="G33" s="5">
        <v>136</v>
      </c>
      <c r="H33" s="5">
        <v>0.6</v>
      </c>
      <c r="I33" s="5">
        <v>0</v>
      </c>
      <c r="J33" s="6">
        <v>33</v>
      </c>
    </row>
    <row r="34" spans="1:13" ht="15.75" x14ac:dyDescent="0.25">
      <c r="A34" s="7"/>
      <c r="B34" s="11"/>
      <c r="C34" s="53">
        <v>56</v>
      </c>
      <c r="D34" s="54" t="s">
        <v>41</v>
      </c>
      <c r="E34" s="43" t="s">
        <v>57</v>
      </c>
      <c r="F34" s="70">
        <v>40.99</v>
      </c>
      <c r="G34" s="9">
        <f>245*110/100</f>
        <v>269.5</v>
      </c>
      <c r="H34" s="9">
        <f>12.45*110/100</f>
        <v>13.695</v>
      </c>
      <c r="I34" s="9">
        <f>8.59*110/100</f>
        <v>9.4489999999999998</v>
      </c>
      <c r="J34" s="10">
        <f>6.33*110/100</f>
        <v>6.9629999999999992</v>
      </c>
    </row>
    <row r="35" spans="1:13" ht="16.5" thickBot="1" x14ac:dyDescent="0.3">
      <c r="A35" s="58"/>
      <c r="B35" s="36"/>
      <c r="C35" s="59"/>
      <c r="D35" s="60"/>
      <c r="E35" s="61"/>
      <c r="F35" s="75">
        <f>SUM(F33:F34)</f>
        <v>52.81</v>
      </c>
      <c r="G35" s="71">
        <f>SUM(G33:G34)</f>
        <v>405.5</v>
      </c>
      <c r="H35" s="71">
        <f t="shared" ref="H35:J35" si="1">SUM(H33:H34)</f>
        <v>14.295</v>
      </c>
      <c r="I35" s="71">
        <f t="shared" si="1"/>
        <v>9.4489999999999998</v>
      </c>
      <c r="J35" s="72">
        <f t="shared" si="1"/>
        <v>39.963000000000001</v>
      </c>
    </row>
    <row r="36" spans="1:13" ht="15.75" x14ac:dyDescent="0.25">
      <c r="A36" s="3" t="s">
        <v>12</v>
      </c>
      <c r="B36" s="4" t="s">
        <v>13</v>
      </c>
      <c r="C36" s="51">
        <v>1</v>
      </c>
      <c r="D36" s="52" t="s">
        <v>50</v>
      </c>
      <c r="E36" s="40" t="s">
        <v>46</v>
      </c>
      <c r="F36" s="73">
        <f>34.2*100/100</f>
        <v>34.200000000000003</v>
      </c>
      <c r="G36" s="5">
        <v>40</v>
      </c>
      <c r="H36" s="5">
        <v>3.1</v>
      </c>
      <c r="I36" s="5">
        <v>0.2</v>
      </c>
      <c r="J36" s="6">
        <v>6.5</v>
      </c>
    </row>
    <row r="37" spans="1:13" ht="30" x14ac:dyDescent="0.25">
      <c r="A37" s="7"/>
      <c r="B37" s="8" t="s">
        <v>14</v>
      </c>
      <c r="C37" s="53">
        <v>40</v>
      </c>
      <c r="D37" s="54" t="s">
        <v>63</v>
      </c>
      <c r="E37" s="43" t="s">
        <v>64</v>
      </c>
      <c r="F37" s="70">
        <f>8.39*250/250</f>
        <v>8.39</v>
      </c>
      <c r="G37" s="9">
        <v>132.5</v>
      </c>
      <c r="H37" s="9">
        <v>2.65</v>
      </c>
      <c r="I37" s="9">
        <v>2.78</v>
      </c>
      <c r="J37" s="10">
        <v>24.23</v>
      </c>
      <c r="M37" s="1" t="s">
        <v>47</v>
      </c>
    </row>
    <row r="38" spans="1:13" ht="15.75" x14ac:dyDescent="0.25">
      <c r="A38" s="7"/>
      <c r="B38" s="8" t="s">
        <v>15</v>
      </c>
      <c r="C38" s="53">
        <v>23</v>
      </c>
      <c r="D38" s="54" t="s">
        <v>42</v>
      </c>
      <c r="E38" s="43" t="s">
        <v>46</v>
      </c>
      <c r="F38" s="70">
        <f>48.81*120/120</f>
        <v>48.810000000000009</v>
      </c>
      <c r="G38" s="9">
        <v>137.33000000000001</v>
      </c>
      <c r="H38" s="9">
        <v>17.23</v>
      </c>
      <c r="I38" s="9">
        <v>3.04</v>
      </c>
      <c r="J38" s="10">
        <v>11.08</v>
      </c>
    </row>
    <row r="39" spans="1:13" ht="30" x14ac:dyDescent="0.25">
      <c r="A39" s="7"/>
      <c r="B39" s="8" t="s">
        <v>33</v>
      </c>
      <c r="C39" s="53">
        <v>45</v>
      </c>
      <c r="D39" s="54" t="s">
        <v>43</v>
      </c>
      <c r="E39" s="43" t="s">
        <v>35</v>
      </c>
      <c r="F39" s="70">
        <v>17</v>
      </c>
      <c r="G39" s="9">
        <v>245.16</v>
      </c>
      <c r="H39" s="9">
        <v>4.63</v>
      </c>
      <c r="I39" s="9">
        <v>7.27</v>
      </c>
      <c r="J39" s="10">
        <v>40.32</v>
      </c>
    </row>
    <row r="40" spans="1:13" ht="15.75" x14ac:dyDescent="0.25">
      <c r="A40" s="7"/>
      <c r="B40" s="8" t="s">
        <v>24</v>
      </c>
      <c r="C40" s="53">
        <v>35</v>
      </c>
      <c r="D40" s="54" t="s">
        <v>44</v>
      </c>
      <c r="E40" s="43">
        <v>200</v>
      </c>
      <c r="F40" s="70">
        <v>6.48</v>
      </c>
      <c r="G40" s="9">
        <v>97</v>
      </c>
      <c r="H40" s="9">
        <v>0.68</v>
      </c>
      <c r="I40" s="9">
        <v>0.28000000000000003</v>
      </c>
      <c r="J40" s="10">
        <v>19.64</v>
      </c>
    </row>
    <row r="41" spans="1:13" ht="15.75" x14ac:dyDescent="0.25">
      <c r="A41" s="7"/>
      <c r="B41" s="8" t="s">
        <v>18</v>
      </c>
      <c r="C41" s="53" t="s">
        <v>21</v>
      </c>
      <c r="D41" s="54" t="s">
        <v>25</v>
      </c>
      <c r="E41" s="43" t="s">
        <v>62</v>
      </c>
      <c r="F41" s="70">
        <f>68*0.04</f>
        <v>2.72</v>
      </c>
      <c r="G41" s="9">
        <v>83.2</v>
      </c>
      <c r="H41" s="9">
        <v>3.2</v>
      </c>
      <c r="I41" s="9">
        <v>0.06</v>
      </c>
      <c r="J41" s="10">
        <v>16.04</v>
      </c>
    </row>
    <row r="42" spans="1:13" ht="15.75" x14ac:dyDescent="0.25">
      <c r="A42" s="7"/>
      <c r="B42" s="15" t="s">
        <v>16</v>
      </c>
      <c r="C42" s="55" t="s">
        <v>21</v>
      </c>
      <c r="D42" s="56" t="s">
        <v>22</v>
      </c>
      <c r="E42" s="44" t="s">
        <v>62</v>
      </c>
      <c r="F42" s="76">
        <f>46.14*0.04</f>
        <v>1.8456000000000001</v>
      </c>
      <c r="G42" s="12">
        <v>80</v>
      </c>
      <c r="H42" s="12">
        <v>1.96</v>
      </c>
      <c r="I42" s="12">
        <v>0.4</v>
      </c>
      <c r="J42" s="13">
        <v>17.920000000000002</v>
      </c>
    </row>
    <row r="43" spans="1:13" s="20" customFormat="1" ht="16.5" thickBot="1" x14ac:dyDescent="0.3">
      <c r="A43" s="35"/>
      <c r="B43" s="36"/>
      <c r="C43" s="37"/>
      <c r="D43" s="37"/>
      <c r="E43" s="46"/>
      <c r="F43" s="77">
        <v>105.63</v>
      </c>
      <c r="G43" s="38">
        <f>SUM(G36:G42)</f>
        <v>815.19</v>
      </c>
      <c r="H43" s="38">
        <f>SUM(H36:H42)</f>
        <v>33.449999999999996</v>
      </c>
      <c r="I43" s="38">
        <f>SUM(I36:I42)</f>
        <v>14.03</v>
      </c>
      <c r="J43" s="39">
        <f>SUM(J36:J42)</f>
        <v>135.73000000000002</v>
      </c>
    </row>
    <row r="45" spans="1:13" x14ac:dyDescent="0.25">
      <c r="A45" s="19" t="s">
        <v>29</v>
      </c>
    </row>
    <row r="47" spans="1:13" x14ac:dyDescent="0.25">
      <c r="A47" s="19" t="s">
        <v>30</v>
      </c>
    </row>
  </sheetData>
  <mergeCells count="3">
    <mergeCell ref="B1:D1"/>
    <mergeCell ref="B6:B7"/>
    <mergeCell ref="B27:B28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  <ignoredErrors>
    <ignoredError sqref="G34 F14 G10 F11 F27" unlockedFormula="1"/>
    <ignoredError sqref="E38:E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3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1.7109375" style="20" bestFit="1" customWidth="1"/>
    <col min="2" max="2" width="11.5703125" style="20" customWidth="1"/>
    <col min="3" max="3" width="7.140625" style="20" bestFit="1" customWidth="1"/>
    <col min="4" max="4" width="24.7109375" style="20" bestFit="1" customWidth="1"/>
    <col min="5" max="5" width="8.140625" style="21" bestFit="1" customWidth="1"/>
    <col min="6" max="6" width="7.140625" style="21" bestFit="1" customWidth="1"/>
    <col min="7" max="7" width="7.7109375" style="20" customWidth="1"/>
    <col min="8" max="8" width="10.140625" style="20" bestFit="1" customWidth="1"/>
    <col min="9" max="9" width="6.5703125" style="20" customWidth="1"/>
    <col min="10" max="10" width="10.140625" style="20" bestFit="1" customWidth="1"/>
    <col min="11" max="16384" width="8.85546875" style="20"/>
  </cols>
  <sheetData>
    <row r="1" spans="1:10" ht="28.9" customHeight="1" x14ac:dyDescent="0.25">
      <c r="A1" s="20" t="s">
        <v>0</v>
      </c>
      <c r="B1" s="118" t="s">
        <v>66</v>
      </c>
      <c r="C1" s="119"/>
      <c r="D1" s="120"/>
      <c r="E1" s="21" t="s">
        <v>27</v>
      </c>
      <c r="F1" s="22"/>
      <c r="H1" s="84">
        <v>44918</v>
      </c>
      <c r="I1" s="23"/>
      <c r="J1" s="84"/>
    </row>
    <row r="2" spans="1:10" ht="15.75" thickBot="1" x14ac:dyDescent="0.3">
      <c r="B2" s="24" t="s">
        <v>31</v>
      </c>
    </row>
    <row r="3" spans="1:10" s="25" customFormat="1" ht="30.75" thickBot="1" x14ac:dyDescent="0.3">
      <c r="A3" s="94" t="s">
        <v>1</v>
      </c>
      <c r="B3" s="95" t="s">
        <v>2</v>
      </c>
      <c r="C3" s="95" t="s">
        <v>19</v>
      </c>
      <c r="D3" s="95" t="s">
        <v>3</v>
      </c>
      <c r="E3" s="96" t="s">
        <v>20</v>
      </c>
      <c r="F3" s="96" t="s">
        <v>4</v>
      </c>
      <c r="G3" s="97" t="s">
        <v>5</v>
      </c>
      <c r="H3" s="95" t="s">
        <v>6</v>
      </c>
      <c r="I3" s="95" t="s">
        <v>7</v>
      </c>
      <c r="J3" s="98" t="s">
        <v>8</v>
      </c>
    </row>
    <row r="4" spans="1:10" s="25" customFormat="1" ht="30" x14ac:dyDescent="0.25">
      <c r="A4" s="3" t="s">
        <v>9</v>
      </c>
      <c r="B4" s="100" t="s">
        <v>10</v>
      </c>
      <c r="C4" s="47">
        <v>37</v>
      </c>
      <c r="D4" s="48" t="s">
        <v>36</v>
      </c>
      <c r="E4" s="40" t="s">
        <v>35</v>
      </c>
      <c r="F4" s="73">
        <f>29.66*180/150</f>
        <v>35.591999999999999</v>
      </c>
      <c r="G4" s="5">
        <f>243.13*180/150</f>
        <v>291.75600000000003</v>
      </c>
      <c r="H4" s="5">
        <f>10.42*180/150</f>
        <v>12.504</v>
      </c>
      <c r="I4" s="5">
        <f>10.37*180/150</f>
        <v>12.443999999999999</v>
      </c>
      <c r="J4" s="6">
        <f>29.82*180/150</f>
        <v>35.783999999999999</v>
      </c>
    </row>
    <row r="5" spans="1:10" ht="16.149999999999999" customHeight="1" x14ac:dyDescent="0.25">
      <c r="A5" s="7"/>
      <c r="B5" s="91" t="s">
        <v>11</v>
      </c>
      <c r="C5" s="79">
        <v>20</v>
      </c>
      <c r="D5" s="80" t="s">
        <v>37</v>
      </c>
      <c r="E5" s="81" t="s">
        <v>45</v>
      </c>
      <c r="F5" s="82">
        <v>5.56</v>
      </c>
      <c r="G5" s="14">
        <v>70</v>
      </c>
      <c r="H5" s="14">
        <v>1.4</v>
      </c>
      <c r="I5" s="14">
        <v>1.6</v>
      </c>
      <c r="J5" s="34">
        <v>12.36</v>
      </c>
    </row>
    <row r="6" spans="1:10" ht="15.75" x14ac:dyDescent="0.25">
      <c r="A6" s="7"/>
      <c r="B6" s="121" t="s">
        <v>40</v>
      </c>
      <c r="C6" s="49">
        <v>27</v>
      </c>
      <c r="D6" s="50" t="s">
        <v>38</v>
      </c>
      <c r="E6" s="41">
        <v>60</v>
      </c>
      <c r="F6" s="70">
        <f>13.74*60/60</f>
        <v>13.74</v>
      </c>
      <c r="G6" s="9">
        <v>71.400000000000006</v>
      </c>
      <c r="H6" s="9">
        <v>1.1399999999999999</v>
      </c>
      <c r="I6" s="9">
        <v>5.34</v>
      </c>
      <c r="J6" s="10">
        <v>4.62</v>
      </c>
    </row>
    <row r="7" spans="1:10" ht="14.45" customHeight="1" x14ac:dyDescent="0.25">
      <c r="A7" s="7"/>
      <c r="B7" s="122"/>
      <c r="C7" s="49">
        <v>3</v>
      </c>
      <c r="D7" s="50" t="s">
        <v>39</v>
      </c>
      <c r="E7" s="41">
        <v>10</v>
      </c>
      <c r="F7" s="70">
        <f>13.06*10/10</f>
        <v>13.059999999999999</v>
      </c>
      <c r="G7" s="9">
        <f>64.7</f>
        <v>64.7</v>
      </c>
      <c r="H7" s="9">
        <f>0.08</f>
        <v>0.08</v>
      </c>
      <c r="I7" s="9">
        <f>7.15</f>
        <v>7.15</v>
      </c>
      <c r="J7" s="10">
        <f>0.12</f>
        <v>0.12</v>
      </c>
    </row>
    <row r="8" spans="1:10" ht="15.75" x14ac:dyDescent="0.25">
      <c r="A8" s="7"/>
      <c r="B8" s="28" t="s">
        <v>17</v>
      </c>
      <c r="C8" s="49" t="s">
        <v>21</v>
      </c>
      <c r="D8" s="50" t="s">
        <v>22</v>
      </c>
      <c r="E8" s="41">
        <v>30</v>
      </c>
      <c r="F8" s="70">
        <f>55.37*0.03</f>
        <v>1.6610999999999998</v>
      </c>
      <c r="G8" s="12">
        <v>60</v>
      </c>
      <c r="H8" s="12">
        <v>1.47</v>
      </c>
      <c r="I8" s="12">
        <v>0.3</v>
      </c>
      <c r="J8" s="13">
        <v>13.44</v>
      </c>
    </row>
    <row r="9" spans="1:10" ht="15.75" x14ac:dyDescent="0.25">
      <c r="A9" s="7"/>
      <c r="B9" s="57"/>
      <c r="C9" s="49" t="s">
        <v>21</v>
      </c>
      <c r="D9" s="50" t="s">
        <v>25</v>
      </c>
      <c r="E9" s="41">
        <v>30</v>
      </c>
      <c r="F9" s="70">
        <f>68*0.03</f>
        <v>2.04</v>
      </c>
      <c r="G9" s="9">
        <v>62.4</v>
      </c>
      <c r="H9" s="9">
        <v>2.4</v>
      </c>
      <c r="I9" s="9">
        <v>0.45</v>
      </c>
      <c r="J9" s="10">
        <v>11.37</v>
      </c>
    </row>
    <row r="10" spans="1:10" ht="15.75" x14ac:dyDescent="0.25">
      <c r="A10" s="7"/>
      <c r="B10" s="69"/>
      <c r="C10" s="78" t="s">
        <v>21</v>
      </c>
      <c r="D10" s="112" t="s">
        <v>59</v>
      </c>
      <c r="E10" s="113">
        <v>40</v>
      </c>
      <c r="F10" s="114">
        <f>243.6*0.04*1.33</f>
        <v>12.959520000000001</v>
      </c>
      <c r="G10" s="9">
        <f>63.56*40/20</f>
        <v>127.12</v>
      </c>
      <c r="H10" s="9">
        <f>1.07*40/20</f>
        <v>2.14</v>
      </c>
      <c r="I10" s="9">
        <f>1.4*40/20</f>
        <v>2.8</v>
      </c>
      <c r="J10" s="10">
        <f>11.67*40/20</f>
        <v>23.34</v>
      </c>
    </row>
    <row r="11" spans="1:10" ht="16.5" thickBot="1" x14ac:dyDescent="0.3">
      <c r="A11" s="62"/>
      <c r="B11" s="63"/>
      <c r="C11" s="64"/>
      <c r="D11" s="65"/>
      <c r="E11" s="66"/>
      <c r="F11" s="74">
        <v>84</v>
      </c>
      <c r="G11" s="67">
        <f>SUM(G4:G10)</f>
        <v>747.37599999999998</v>
      </c>
      <c r="H11" s="67">
        <f>SUM(H4:H10)</f>
        <v>21.134</v>
      </c>
      <c r="I11" s="67">
        <f>SUM(I4:I10)</f>
        <v>30.084</v>
      </c>
      <c r="J11" s="99">
        <f>SUM(J4:J10)</f>
        <v>101.03400000000001</v>
      </c>
    </row>
    <row r="12" spans="1:10" ht="30" x14ac:dyDescent="0.25">
      <c r="A12" s="7"/>
      <c r="B12" s="15" t="s">
        <v>53</v>
      </c>
      <c r="C12" s="47">
        <v>11</v>
      </c>
      <c r="D12" s="48" t="s">
        <v>51</v>
      </c>
      <c r="E12" s="40" t="s">
        <v>35</v>
      </c>
      <c r="F12" s="73">
        <f>13.24*180/150</f>
        <v>15.887999999999998</v>
      </c>
      <c r="G12" s="5">
        <v>173.88</v>
      </c>
      <c r="H12" s="5">
        <v>6.79</v>
      </c>
      <c r="I12" s="5">
        <v>8.1</v>
      </c>
      <c r="J12" s="6">
        <v>34.85</v>
      </c>
    </row>
    <row r="13" spans="1:10" ht="15.75" x14ac:dyDescent="0.25">
      <c r="A13" s="27"/>
      <c r="B13" s="91" t="s">
        <v>24</v>
      </c>
      <c r="C13" s="53">
        <v>35</v>
      </c>
      <c r="D13" s="54" t="s">
        <v>44</v>
      </c>
      <c r="E13" s="43">
        <v>200</v>
      </c>
      <c r="F13" s="70">
        <v>8.61</v>
      </c>
      <c r="G13" s="9">
        <v>97</v>
      </c>
      <c r="H13" s="9">
        <v>0.68</v>
      </c>
      <c r="I13" s="9">
        <v>0.28000000000000003</v>
      </c>
      <c r="J13" s="10">
        <v>19.64</v>
      </c>
    </row>
    <row r="14" spans="1:10" ht="15.75" x14ac:dyDescent="0.25">
      <c r="A14" s="27"/>
      <c r="B14" s="85" t="s">
        <v>52</v>
      </c>
      <c r="C14" s="49">
        <v>58</v>
      </c>
      <c r="D14" s="50" t="s">
        <v>54</v>
      </c>
      <c r="E14" s="41">
        <v>90</v>
      </c>
      <c r="F14" s="70">
        <f>63.58*90/90</f>
        <v>63.58</v>
      </c>
      <c r="G14" s="9">
        <f>71.4*75/60</f>
        <v>89.25</v>
      </c>
      <c r="H14" s="9">
        <f>1.14*75/60</f>
        <v>1.4249999999999998</v>
      </c>
      <c r="I14" s="9">
        <f>5.34*75/60</f>
        <v>6.6749999999999998</v>
      </c>
      <c r="J14" s="10">
        <f>4.62*75/60</f>
        <v>5.7750000000000004</v>
      </c>
    </row>
    <row r="15" spans="1:10" ht="14.45" customHeight="1" x14ac:dyDescent="0.25">
      <c r="A15" s="27"/>
      <c r="B15" s="85" t="s">
        <v>48</v>
      </c>
      <c r="C15" s="49">
        <v>15</v>
      </c>
      <c r="D15" s="50" t="s">
        <v>55</v>
      </c>
      <c r="E15" s="41">
        <v>20</v>
      </c>
      <c r="F15" s="70">
        <f>3.99*20/25</f>
        <v>3.1920000000000006</v>
      </c>
      <c r="G15" s="9">
        <f>64.7*15/10</f>
        <v>97.05</v>
      </c>
      <c r="H15" s="9">
        <f>0.08*15/10</f>
        <v>0.12</v>
      </c>
      <c r="I15" s="9">
        <f>7.15*15/10</f>
        <v>10.725</v>
      </c>
      <c r="J15" s="10">
        <f>0.12*15/10</f>
        <v>0.18</v>
      </c>
    </row>
    <row r="16" spans="1:10" ht="15.75" x14ac:dyDescent="0.25">
      <c r="A16" s="27"/>
      <c r="B16" s="28" t="s">
        <v>17</v>
      </c>
      <c r="C16" s="49" t="s">
        <v>21</v>
      </c>
      <c r="D16" s="50" t="s">
        <v>25</v>
      </c>
      <c r="E16" s="41">
        <v>20</v>
      </c>
      <c r="F16" s="70">
        <f>81.6*0.02</f>
        <v>1.6319999999999999</v>
      </c>
      <c r="G16" s="9">
        <v>41.6</v>
      </c>
      <c r="H16" s="9">
        <v>1.6</v>
      </c>
      <c r="I16" s="9">
        <v>0.03</v>
      </c>
      <c r="J16" s="10">
        <v>8.02</v>
      </c>
    </row>
    <row r="17" spans="1:10" ht="15.75" x14ac:dyDescent="0.25">
      <c r="A17" s="27"/>
      <c r="B17" s="28"/>
      <c r="C17" s="49" t="s">
        <v>21</v>
      </c>
      <c r="D17" s="50" t="s">
        <v>22</v>
      </c>
      <c r="E17" s="41">
        <v>20</v>
      </c>
      <c r="F17" s="70">
        <f>55.37*0.02</f>
        <v>1.1073999999999999</v>
      </c>
      <c r="G17" s="9">
        <v>40</v>
      </c>
      <c r="H17" s="9">
        <v>0.98</v>
      </c>
      <c r="I17" s="9">
        <v>0.2</v>
      </c>
      <c r="J17" s="10">
        <v>8.9499999999999993</v>
      </c>
    </row>
    <row r="18" spans="1:10" ht="15.75" x14ac:dyDescent="0.25">
      <c r="A18" s="27"/>
      <c r="B18" s="28"/>
      <c r="C18" s="78" t="s">
        <v>21</v>
      </c>
      <c r="D18" s="112" t="s">
        <v>59</v>
      </c>
      <c r="E18" s="113">
        <v>20</v>
      </c>
      <c r="F18" s="114">
        <f>243.6*0.02*1.33</f>
        <v>6.4797600000000006</v>
      </c>
      <c r="G18" s="9">
        <f>63.56*40/20</f>
        <v>127.12</v>
      </c>
      <c r="H18" s="9">
        <f>1.07*40/20</f>
        <v>2.14</v>
      </c>
      <c r="I18" s="9">
        <f>1.4*40/20</f>
        <v>2.8</v>
      </c>
      <c r="J18" s="10">
        <f>11.67*40/20</f>
        <v>23.34</v>
      </c>
    </row>
    <row r="19" spans="1:10" ht="16.5" thickBot="1" x14ac:dyDescent="0.3">
      <c r="A19" s="93"/>
      <c r="B19" s="86"/>
      <c r="C19" s="28"/>
      <c r="D19" s="28"/>
      <c r="E19" s="87"/>
      <c r="F19" s="88">
        <v>100</v>
      </c>
      <c r="G19" s="89">
        <f>SUM(G12:G18)</f>
        <v>665.9</v>
      </c>
      <c r="H19" s="89">
        <f>SUM(H12:H18)</f>
        <v>13.734999999999999</v>
      </c>
      <c r="I19" s="89">
        <f>SUM(I12:I18)</f>
        <v>28.810000000000002</v>
      </c>
      <c r="J19" s="90">
        <f>SUM(J12:J18)</f>
        <v>100.75500000000001</v>
      </c>
    </row>
    <row r="20" spans="1:10" ht="60" x14ac:dyDescent="0.25">
      <c r="A20" s="26"/>
      <c r="B20" s="4" t="s">
        <v>14</v>
      </c>
      <c r="C20" s="51">
        <v>40</v>
      </c>
      <c r="D20" s="52" t="s">
        <v>58</v>
      </c>
      <c r="E20" s="116" t="s">
        <v>65</v>
      </c>
      <c r="F20" s="117">
        <f>11.16*245/250+6.24*0.5</f>
        <v>14.056799999999999</v>
      </c>
      <c r="G20" s="5">
        <v>123</v>
      </c>
      <c r="H20" s="5">
        <v>2.23</v>
      </c>
      <c r="I20" s="5">
        <v>5.0599999999999996</v>
      </c>
      <c r="J20" s="6">
        <v>13.48</v>
      </c>
    </row>
    <row r="21" spans="1:10" ht="30" x14ac:dyDescent="0.25">
      <c r="A21" s="27"/>
      <c r="B21" s="8" t="s">
        <v>53</v>
      </c>
      <c r="C21" s="49">
        <v>11</v>
      </c>
      <c r="D21" s="50" t="s">
        <v>51</v>
      </c>
      <c r="E21" s="43" t="s">
        <v>35</v>
      </c>
      <c r="F21" s="70">
        <f>13.24*180/150</f>
        <v>15.887999999999998</v>
      </c>
      <c r="G21" s="9">
        <v>173.88</v>
      </c>
      <c r="H21" s="9">
        <v>6.79</v>
      </c>
      <c r="I21" s="9">
        <v>8.1</v>
      </c>
      <c r="J21" s="10">
        <v>34.85</v>
      </c>
    </row>
    <row r="22" spans="1:10" ht="15.75" x14ac:dyDescent="0.25">
      <c r="A22" s="27"/>
      <c r="B22" s="91" t="s">
        <v>11</v>
      </c>
      <c r="C22" s="53">
        <v>35</v>
      </c>
      <c r="D22" s="54" t="s">
        <v>44</v>
      </c>
      <c r="E22" s="43">
        <v>200</v>
      </c>
      <c r="F22" s="70">
        <v>8.61</v>
      </c>
      <c r="G22" s="9">
        <v>97</v>
      </c>
      <c r="H22" s="9">
        <v>0.68</v>
      </c>
      <c r="I22" s="9">
        <v>0.28000000000000003</v>
      </c>
      <c r="J22" s="10">
        <v>19.64</v>
      </c>
    </row>
    <row r="23" spans="1:10" ht="15.75" x14ac:dyDescent="0.25">
      <c r="A23" s="27"/>
      <c r="B23" s="92" t="s">
        <v>52</v>
      </c>
      <c r="C23" s="49">
        <v>58</v>
      </c>
      <c r="D23" s="50" t="s">
        <v>54</v>
      </c>
      <c r="E23" s="41">
        <v>100</v>
      </c>
      <c r="F23" s="70">
        <f>63.58*100/90</f>
        <v>70.644444444444446</v>
      </c>
      <c r="G23" s="9">
        <v>286</v>
      </c>
      <c r="H23" s="9">
        <v>17.8</v>
      </c>
      <c r="I23" s="9">
        <v>17.5</v>
      </c>
      <c r="J23" s="10">
        <v>14.3</v>
      </c>
    </row>
    <row r="24" spans="1:10" ht="13.9" customHeight="1" x14ac:dyDescent="0.25">
      <c r="A24" s="27"/>
      <c r="B24" s="92" t="s">
        <v>48</v>
      </c>
      <c r="C24" s="49">
        <v>15</v>
      </c>
      <c r="D24" s="50" t="s">
        <v>55</v>
      </c>
      <c r="E24" s="41">
        <v>30</v>
      </c>
      <c r="F24" s="70">
        <f>3.99*30/25</f>
        <v>4.7880000000000003</v>
      </c>
      <c r="G24" s="9">
        <f>64.7*15/10</f>
        <v>97.05</v>
      </c>
      <c r="H24" s="9">
        <f>0.08*15/10</f>
        <v>0.12</v>
      </c>
      <c r="I24" s="9">
        <f>7.15*15/10</f>
        <v>10.725</v>
      </c>
      <c r="J24" s="10">
        <f>0.12*15/10</f>
        <v>0.18</v>
      </c>
    </row>
    <row r="25" spans="1:10" ht="15.75" x14ac:dyDescent="0.25">
      <c r="A25" s="27"/>
      <c r="B25" s="91" t="s">
        <v>17</v>
      </c>
      <c r="C25" s="79" t="s">
        <v>21</v>
      </c>
      <c r="D25" s="80" t="s">
        <v>25</v>
      </c>
      <c r="E25" s="41">
        <v>37</v>
      </c>
      <c r="F25" s="70">
        <f>68*0.037</f>
        <v>2.516</v>
      </c>
      <c r="G25" s="9">
        <v>62.4</v>
      </c>
      <c r="H25" s="9">
        <v>2.4</v>
      </c>
      <c r="I25" s="9">
        <v>0.45</v>
      </c>
      <c r="J25" s="10">
        <v>11.37</v>
      </c>
    </row>
    <row r="26" spans="1:10" ht="15.75" x14ac:dyDescent="0.25">
      <c r="A26" s="27"/>
      <c r="B26" s="28"/>
      <c r="C26" s="49" t="s">
        <v>21</v>
      </c>
      <c r="D26" s="50" t="s">
        <v>22</v>
      </c>
      <c r="E26" s="41">
        <v>37</v>
      </c>
      <c r="F26" s="70">
        <v>2.02</v>
      </c>
      <c r="G26" s="12">
        <v>60</v>
      </c>
      <c r="H26" s="12">
        <v>1.47</v>
      </c>
      <c r="I26" s="12">
        <v>0.3</v>
      </c>
      <c r="J26" s="13">
        <v>13.44</v>
      </c>
    </row>
    <row r="27" spans="1:10" ht="15.75" x14ac:dyDescent="0.25">
      <c r="A27" s="27"/>
      <c r="B27" s="85" t="s">
        <v>48</v>
      </c>
      <c r="C27" s="49" t="s">
        <v>21</v>
      </c>
      <c r="D27" s="112" t="s">
        <v>59</v>
      </c>
      <c r="E27" s="113">
        <v>20</v>
      </c>
      <c r="F27" s="114">
        <f>243.6*0.02*1.33</f>
        <v>6.4797600000000006</v>
      </c>
      <c r="G27" s="9">
        <f>63.56*20/20</f>
        <v>63.56</v>
      </c>
      <c r="H27" s="9">
        <f>1.07*20/20</f>
        <v>1.07</v>
      </c>
      <c r="I27" s="9">
        <f>1.4*20/20</f>
        <v>1.4</v>
      </c>
      <c r="J27" s="10">
        <f>11.67*20/20</f>
        <v>11.67</v>
      </c>
    </row>
    <row r="28" spans="1:10" ht="16.5" thickBot="1" x14ac:dyDescent="0.3">
      <c r="A28" s="29"/>
      <c r="B28" s="30"/>
      <c r="C28" s="31"/>
      <c r="D28" s="31"/>
      <c r="E28" s="68"/>
      <c r="F28" s="83">
        <f>SUM(F20:F27)</f>
        <v>125.00300444444444</v>
      </c>
      <c r="G28" s="32">
        <f>SUM(G20:G27)</f>
        <v>962.88999999999987</v>
      </c>
      <c r="H28" s="32">
        <f>SUM(H20:H27)</f>
        <v>32.559999999999995</v>
      </c>
      <c r="I28" s="32">
        <f>SUM(I20:I27)</f>
        <v>43.814999999999998</v>
      </c>
      <c r="J28" s="33">
        <f>SUM(J20:J27)</f>
        <v>118.93</v>
      </c>
    </row>
    <row r="29" spans="1:10" s="1" customFormat="1" x14ac:dyDescent="0.25">
      <c r="E29" s="17"/>
      <c r="F29" s="17"/>
    </row>
    <row r="30" spans="1:10" s="1" customFormat="1" x14ac:dyDescent="0.25">
      <c r="A30" s="19" t="s">
        <v>29</v>
      </c>
      <c r="E30" s="17"/>
      <c r="F30" s="17"/>
    </row>
    <row r="31" spans="1:10" s="1" customFormat="1" x14ac:dyDescent="0.25">
      <c r="E31" s="17"/>
      <c r="F31" s="17"/>
    </row>
    <row r="32" spans="1:10" s="1" customFormat="1" x14ac:dyDescent="0.25">
      <c r="A32" s="19" t="s">
        <v>30</v>
      </c>
      <c r="E32" s="17"/>
      <c r="F32" s="17"/>
    </row>
    <row r="33" spans="5:6" s="1" customFormat="1" x14ac:dyDescent="0.25">
      <c r="E33" s="17"/>
      <c r="F33" s="17"/>
    </row>
  </sheetData>
  <mergeCells count="2">
    <mergeCell ref="B1:D1"/>
    <mergeCell ref="B6:B7"/>
  </mergeCells>
  <pageMargins left="0.11811023622047245" right="0.11811023622047245" top="0.15748031496062992" bottom="0.15748031496062992" header="0.11811023622047245" footer="0.11811023622047245"/>
  <pageSetup paperSize="9" orientation="portrait" r:id="rId1"/>
  <ignoredErrors>
    <ignoredError sqref="F15 F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2022-10-13T04:10:28Z</cp:lastPrinted>
  <dcterms:created xsi:type="dcterms:W3CDTF">2015-06-05T18:19:34Z</dcterms:created>
  <dcterms:modified xsi:type="dcterms:W3CDTF">2022-12-21T09:37:00Z</dcterms:modified>
</cp:coreProperties>
</file>