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FF446B76-0B59-4327-9EF0-60592085E48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9" i="2"/>
  <c r="F8" i="2"/>
  <c r="F4" i="2"/>
  <c r="F5" i="2"/>
  <c r="F45" i="1"/>
  <c r="F40" i="1"/>
  <c r="F42" i="1"/>
  <c r="F41" i="1"/>
  <c r="F30" i="1"/>
  <c r="F27" i="1"/>
  <c r="F28" i="1"/>
  <c r="F19" i="1"/>
  <c r="F17" i="1"/>
  <c r="F23" i="1"/>
  <c r="F22" i="1"/>
  <c r="F18" i="1"/>
  <c r="F8" i="1"/>
  <c r="F7" i="1"/>
  <c r="F4" i="1"/>
  <c r="F5" i="1"/>
  <c r="F24" i="2"/>
  <c r="F16" i="2"/>
  <c r="F11" i="2"/>
  <c r="F15" i="2"/>
  <c r="F9" i="2"/>
  <c r="F37" i="1"/>
  <c r="F35" i="1"/>
  <c r="F32" i="1"/>
  <c r="F12" i="1"/>
  <c r="F9" i="1"/>
  <c r="F25" i="2"/>
  <c r="F34" i="1"/>
  <c r="F36" i="1"/>
  <c r="F14" i="1"/>
  <c r="F13" i="1"/>
  <c r="F21" i="2"/>
  <c r="F22" i="2"/>
  <c r="F12" i="2" l="1"/>
  <c r="F10" i="2" l="1"/>
  <c r="F33" i="1"/>
  <c r="J26" i="2" l="1"/>
  <c r="I26" i="2"/>
  <c r="H26" i="2"/>
  <c r="G26" i="2"/>
  <c r="J25" i="2"/>
  <c r="I25" i="2"/>
  <c r="H25" i="2"/>
  <c r="G25" i="2"/>
  <c r="G10" i="2"/>
  <c r="G16" i="1"/>
  <c r="F16" i="1" l="1"/>
  <c r="G10" i="1" l="1"/>
  <c r="J47" i="1"/>
  <c r="I47" i="1"/>
  <c r="H47" i="1"/>
  <c r="G47" i="1"/>
  <c r="F47" i="1"/>
  <c r="J39" i="1"/>
  <c r="I39" i="1"/>
  <c r="H39" i="1"/>
  <c r="G39" i="1"/>
  <c r="F39" i="1"/>
  <c r="J33" i="1"/>
  <c r="I33" i="1"/>
  <c r="H33" i="1"/>
  <c r="G33" i="1"/>
  <c r="G24" i="1"/>
  <c r="J16" i="1"/>
  <c r="I16" i="1"/>
  <c r="H16" i="1"/>
  <c r="J10" i="1"/>
  <c r="I10" i="1"/>
  <c r="H10" i="1"/>
  <c r="G27" i="2"/>
  <c r="H27" i="2"/>
  <c r="J27" i="2"/>
  <c r="I27" i="2"/>
  <c r="F18" i="2" l="1"/>
  <c r="J17" i="2" l="1"/>
  <c r="J16" i="2"/>
  <c r="I17" i="2"/>
  <c r="I16" i="2"/>
  <c r="I18" i="2" s="1"/>
  <c r="H17" i="2"/>
  <c r="H16" i="2"/>
  <c r="G17" i="2"/>
  <c r="G16" i="2"/>
  <c r="J10" i="2"/>
  <c r="H10" i="2"/>
  <c r="H18" i="2" l="1"/>
  <c r="J18" i="2"/>
  <c r="G18" i="2"/>
  <c r="I10" i="2"/>
  <c r="J24" i="1" l="1"/>
  <c r="I24" i="1"/>
  <c r="H24" i="1"/>
</calcChain>
</file>

<file path=xl/sharedStrings.xml><?xml version="1.0" encoding="utf-8"?>
<sst xmlns="http://schemas.openxmlformats.org/spreadsheetml/2006/main" count="222" uniqueCount="67">
  <si>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</si>
  <si>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</si>
  <si>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</si>
  <si>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</si>
  <si>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</si>
  <si>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</si>
  <si>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</si>
  <si>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</si>
  <si>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</si>
  <si>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</si>
  <si>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</si>
  <si>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</si>
  <si>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</si>
  <si>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</si>
  <si>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</si>
  <si>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</si>
  <si>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</si>
  <si>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</si>
  <si>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</si>
  <si>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</si>
  <si>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</si>
  <si>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</si>
  <si>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</si>
  <si>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</si>
  <si>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</si>
  <si>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</si>
  <si>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</si>
  <si>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</si>
  <si>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</si>
  <si>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</si>
  <si>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</si>
  <si>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</si>
  <si>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</si>
  <si>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</si>
  <si>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</si>
  <si>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</si>
  <si>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</si>
  <si>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</si>
  <si>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</si>
  <si>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180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</si>
  <si>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</si>
  <si>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</si>
  <si>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</si>
  <si>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</si>
  <si>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</si>
  <si>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</si>
  <si>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100</t>
  </si>
  <si>
    <t>45/45</t>
  </si>
  <si>
    <t>Тефтели</t>
  </si>
  <si>
    <t>50/50</t>
  </si>
  <si>
    <t>60/60</t>
  </si>
  <si>
    <t>Соус сметанный с томатом</t>
  </si>
  <si>
    <t>25</t>
  </si>
  <si>
    <t>20</t>
  </si>
  <si>
    <t>26</t>
  </si>
  <si>
    <t>Вафли</t>
  </si>
  <si>
    <t xml:space="preserve">Пюре картофельное </t>
  </si>
  <si>
    <t>23</t>
  </si>
  <si>
    <t>35</t>
  </si>
  <si>
    <t>27</t>
  </si>
  <si>
    <t>30</t>
  </si>
  <si>
    <t>250/5</t>
  </si>
  <si>
    <t>55/55</t>
  </si>
  <si>
    <t>Свекольник и  со сметаной</t>
  </si>
  <si>
    <t>40</t>
  </si>
  <si>
    <t>МБОУ Элитовская СОШ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</si>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</sst>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5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0" fillId="0" borderId="16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0" fillId="0" borderId="17" xfId="0" applyFill="1" applyBorder="1"/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wrapText="1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ill="1" applyBorder="1" applyProtection="1">
      <protection locked="0"/>
    </xf>
    <xf numFmtId="0" fontId="8" fillId="0" borderId="14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2" fontId="8" fillId="0" borderId="14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20" xfId="0" applyNumberForma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/>
    <xf numFmtId="0" fontId="6" fillId="0" borderId="0" xfId="0" applyFont="1" applyFill="1" applyBorder="1" applyAlignment="1">
      <alignment horizontal="center"/>
    </xf>
    <xf numFmtId="0" fontId="3" fillId="0" borderId="26" xfId="0" applyFont="1" applyFill="1" applyBorder="1"/>
    <xf numFmtId="0" fontId="3" fillId="0" borderId="27" xfId="0" applyFont="1" applyFill="1" applyBorder="1"/>
    <xf numFmtId="0" fontId="0" fillId="0" borderId="17" xfId="0" applyFill="1" applyBorder="1" applyProtection="1">
      <protection locked="0"/>
    </xf>
    <xf numFmtId="0" fontId="0" fillId="0" borderId="29" xfId="0" applyFill="1" applyBorder="1"/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27" xfId="0" applyFill="1" applyBorder="1"/>
    <xf numFmtId="0" fontId="0" fillId="0" borderId="28" xfId="0" applyFill="1" applyBorder="1"/>
    <xf numFmtId="0" fontId="3" fillId="0" borderId="18" xfId="0" applyFont="1" applyFill="1" applyBorder="1"/>
    <xf numFmtId="0" fontId="3" fillId="0" borderId="27" xfId="0" applyFont="1" applyFill="1" applyBorder="1" applyProtection="1"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ill="1" applyBorder="1" applyProtection="1">
      <protection locked="0"/>
    </xf>
    <xf numFmtId="2" fontId="0" fillId="0" borderId="31" xfId="0" applyNumberFormat="1" applyFill="1" applyBorder="1" applyProtection="1"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0" fillId="0" borderId="27" xfId="0" applyBorder="1"/>
    <xf numFmtId="0" fontId="3" fillId="0" borderId="13" xfId="0" applyFont="1" applyFill="1" applyBorder="1" applyProtection="1">
      <protection locked="0"/>
    </xf>
    <xf numFmtId="0" fontId="3" fillId="0" borderId="25" xfId="0" applyFont="1" applyFill="1" applyBorder="1"/>
    <xf numFmtId="0" fontId="0" fillId="0" borderId="26" xfId="0" applyFill="1" applyBorder="1"/>
    <xf numFmtId="0" fontId="3" fillId="0" borderId="32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 applyProtection="1">
      <protection locked="0"/>
    </xf>
    <xf numFmtId="2" fontId="9" fillId="0" borderId="14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53"/>
  <sheetViews>
    <sheetView zoomScale="110" zoomScaleNormal="110" workbookViewId="0">
      <selection activeCell="J1" sqref="J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7" customWidth="1"/>
    <col min="6" max="6" width="7.5703125" style="17" bestFit="1" customWidth="1"/>
    <col min="7" max="7" width="7.7109375" style="1" customWidth="1"/>
    <col min="8" max="8" width="6.140625" style="1" bestFit="1" customWidth="1"/>
    <col min="9" max="9" width="10.1406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139" t="s">
        <v>65</v>
      </c>
      <c r="C1" s="140"/>
      <c r="D1" s="141"/>
      <c r="E1" s="17" t="s">
        <v>28</v>
      </c>
      <c r="F1" s="16"/>
      <c r="H1" s="1" t="s">
        <v>1</v>
      </c>
      <c r="I1" s="15">
        <v>44886</v>
      </c>
    </row>
    <row r="2" spans="1:10" ht="15.75" thickBot="1" x14ac:dyDescent="0.3">
      <c r="B2" s="2" t="s">
        <v>27</v>
      </c>
    </row>
    <row r="3" spans="1:10" s="18" customFormat="1" ht="30.75" thickBot="1" x14ac:dyDescent="0.3">
      <c r="A3" s="99" t="s">
        <v>2</v>
      </c>
      <c r="B3" s="93" t="s">
        <v>3</v>
      </c>
      <c r="C3" s="94" t="s">
        <v>19</v>
      </c>
      <c r="D3" s="94" t="s">
        <v>4</v>
      </c>
      <c r="E3" s="95" t="s">
        <v>20</v>
      </c>
      <c r="F3" s="95" t="s">
        <v>5</v>
      </c>
      <c r="G3" s="96" t="s">
        <v>6</v>
      </c>
      <c r="H3" s="94" t="s">
        <v>7</v>
      </c>
      <c r="I3" s="94" t="s">
        <v>8</v>
      </c>
      <c r="J3" s="97" t="s">
        <v>9</v>
      </c>
    </row>
    <row r="4" spans="1:10" ht="16.5" thickBot="1" x14ac:dyDescent="0.3">
      <c r="A4" s="7" t="s">
        <v>10</v>
      </c>
      <c r="B4" s="102" t="s">
        <v>38</v>
      </c>
      <c r="C4" s="86">
        <v>7</v>
      </c>
      <c r="D4" s="87" t="s">
        <v>56</v>
      </c>
      <c r="E4" s="92" t="s">
        <v>39</v>
      </c>
      <c r="F4" s="91">
        <f>20.77*180/180</f>
        <v>20.77</v>
      </c>
      <c r="G4" s="13">
        <v>132.6</v>
      </c>
      <c r="H4" s="13">
        <v>3.12</v>
      </c>
      <c r="I4" s="13">
        <v>5.0999999999999996</v>
      </c>
      <c r="J4" s="34">
        <v>18.57</v>
      </c>
    </row>
    <row r="5" spans="1:10" ht="30" x14ac:dyDescent="0.25">
      <c r="A5" s="133"/>
      <c r="B5" s="129" t="s">
        <v>15</v>
      </c>
      <c r="C5" s="86">
        <v>51</v>
      </c>
      <c r="D5" s="87" t="s">
        <v>41</v>
      </c>
      <c r="E5" s="43" t="s">
        <v>47</v>
      </c>
      <c r="F5" s="64">
        <f>23.72*45/45+3.35*45/45</f>
        <v>27.069999999999997</v>
      </c>
      <c r="G5" s="13">
        <v>94.5</v>
      </c>
      <c r="H5" s="13">
        <v>8.66</v>
      </c>
      <c r="I5" s="13">
        <v>4.47</v>
      </c>
      <c r="J5" s="34">
        <v>4.6399999999999997</v>
      </c>
    </row>
    <row r="6" spans="1:10" ht="15.75" x14ac:dyDescent="0.25">
      <c r="A6" s="134"/>
      <c r="B6" s="130" t="s">
        <v>11</v>
      </c>
      <c r="C6" s="46">
        <v>57</v>
      </c>
      <c r="D6" s="47" t="s">
        <v>42</v>
      </c>
      <c r="E6" s="41">
        <v>200</v>
      </c>
      <c r="F6" s="64">
        <v>1.1599999999999999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134"/>
      <c r="B7" s="108" t="s">
        <v>16</v>
      </c>
      <c r="C7" s="46" t="s">
        <v>21</v>
      </c>
      <c r="D7" s="47" t="s">
        <v>22</v>
      </c>
      <c r="E7" s="41">
        <v>20</v>
      </c>
      <c r="F7" s="64">
        <f>46.14*0.02</f>
        <v>0.92280000000000006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75" x14ac:dyDescent="0.25">
      <c r="A8" s="134"/>
      <c r="B8" s="108" t="s">
        <v>18</v>
      </c>
      <c r="C8" s="46" t="s">
        <v>21</v>
      </c>
      <c r="D8" s="47" t="s">
        <v>26</v>
      </c>
      <c r="E8" s="41">
        <v>20</v>
      </c>
      <c r="F8" s="64">
        <f>68*0.02</f>
        <v>1.36</v>
      </c>
      <c r="G8" s="9">
        <v>41.6</v>
      </c>
      <c r="H8" s="9">
        <v>1.6</v>
      </c>
      <c r="I8" s="9">
        <v>0.03</v>
      </c>
      <c r="J8" s="10">
        <v>8.02</v>
      </c>
    </row>
    <row r="9" spans="1:10" ht="15.75" x14ac:dyDescent="0.25">
      <c r="A9" s="134"/>
      <c r="B9" s="131" t="s">
        <v>23</v>
      </c>
      <c r="C9" s="72" t="s">
        <v>21</v>
      </c>
      <c r="D9" s="47" t="s">
        <v>55</v>
      </c>
      <c r="E9" s="41">
        <v>40</v>
      </c>
      <c r="F9" s="64">
        <f>243.6*0.04</f>
        <v>9.7439999999999998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5" thickBot="1" x14ac:dyDescent="0.3">
      <c r="A10" s="135"/>
      <c r="B10" s="132"/>
      <c r="C10" s="59"/>
      <c r="D10" s="60"/>
      <c r="E10" s="61"/>
      <c r="F10" s="68">
        <v>60.57</v>
      </c>
      <c r="G10" s="62">
        <f>SUM(G4:G9)</f>
        <v>413.26000000000005</v>
      </c>
      <c r="H10" s="62">
        <f>SUM(H4:H9)</f>
        <v>15.430000000000001</v>
      </c>
      <c r="I10" s="62">
        <f>SUM(I4:I9)</f>
        <v>11.2</v>
      </c>
      <c r="J10" s="85">
        <f>SUM(J4:J9)</f>
        <v>61.86</v>
      </c>
    </row>
    <row r="11" spans="1:10" ht="15.75" x14ac:dyDescent="0.25">
      <c r="A11" s="3" t="s">
        <v>24</v>
      </c>
      <c r="B11" s="105" t="s">
        <v>25</v>
      </c>
      <c r="C11" s="48">
        <v>25</v>
      </c>
      <c r="D11" s="49" t="s">
        <v>37</v>
      </c>
      <c r="E11" s="42">
        <v>200</v>
      </c>
      <c r="F11" s="67">
        <v>11.82</v>
      </c>
      <c r="G11" s="5">
        <v>136</v>
      </c>
      <c r="H11" s="5">
        <v>0.6</v>
      </c>
      <c r="I11" s="5">
        <v>0</v>
      </c>
      <c r="J11" s="6">
        <v>33</v>
      </c>
    </row>
    <row r="12" spans="1:10" ht="15.75" x14ac:dyDescent="0.25">
      <c r="A12" s="7"/>
      <c r="B12" s="111" t="s">
        <v>23</v>
      </c>
      <c r="C12" s="88" t="s">
        <v>21</v>
      </c>
      <c r="D12" s="47" t="s">
        <v>55</v>
      </c>
      <c r="E12" s="41">
        <v>40</v>
      </c>
      <c r="F12" s="64">
        <f>243.6*0.04</f>
        <v>9.7439999999999998</v>
      </c>
      <c r="G12" s="13">
        <v>222.46</v>
      </c>
      <c r="H12" s="13">
        <v>3.76</v>
      </c>
      <c r="I12" s="13">
        <v>4.9000000000000004</v>
      </c>
      <c r="J12" s="34">
        <v>40.86</v>
      </c>
    </row>
    <row r="13" spans="1:10" ht="30" x14ac:dyDescent="0.25">
      <c r="A13" s="7"/>
      <c r="B13" s="111" t="s">
        <v>23</v>
      </c>
      <c r="C13" s="88">
        <v>3</v>
      </c>
      <c r="D13" s="89" t="s">
        <v>35</v>
      </c>
      <c r="E13" s="90">
        <v>12</v>
      </c>
      <c r="F13" s="91">
        <f>9.82*12/10</f>
        <v>11.784000000000001</v>
      </c>
      <c r="G13" s="13">
        <v>64.7</v>
      </c>
      <c r="H13" s="13">
        <v>0.08</v>
      </c>
      <c r="I13" s="13">
        <v>7.15</v>
      </c>
      <c r="J13" s="34">
        <v>0.12</v>
      </c>
    </row>
    <row r="14" spans="1:10" ht="15.75" x14ac:dyDescent="0.25">
      <c r="A14" s="7"/>
      <c r="B14" s="111" t="s">
        <v>23</v>
      </c>
      <c r="C14" s="88">
        <v>6</v>
      </c>
      <c r="D14" s="89" t="s">
        <v>36</v>
      </c>
      <c r="E14" s="90">
        <v>12</v>
      </c>
      <c r="F14" s="91">
        <f>10.11*12/12</f>
        <v>10.11</v>
      </c>
      <c r="G14" s="13">
        <v>51</v>
      </c>
      <c r="H14" s="13">
        <v>1.93</v>
      </c>
      <c r="I14" s="13">
        <v>3.91</v>
      </c>
      <c r="J14" s="34">
        <v>0.44</v>
      </c>
    </row>
    <row r="15" spans="1:10" ht="15.75" x14ac:dyDescent="0.25">
      <c r="A15" s="7"/>
      <c r="B15" s="106" t="s">
        <v>17</v>
      </c>
      <c r="C15" s="50" t="s">
        <v>21</v>
      </c>
      <c r="D15" s="51" t="s">
        <v>34</v>
      </c>
      <c r="E15" s="43" t="s">
        <v>57</v>
      </c>
      <c r="F15" s="64">
        <v>1.97</v>
      </c>
      <c r="G15" s="9">
        <v>41.6</v>
      </c>
      <c r="H15" s="9">
        <v>1.6</v>
      </c>
      <c r="I15" s="9">
        <v>0.03</v>
      </c>
      <c r="J15" s="10">
        <v>8.02</v>
      </c>
    </row>
    <row r="16" spans="1:10" ht="16.5" thickBot="1" x14ac:dyDescent="0.3">
      <c r="A16" s="58"/>
      <c r="B16" s="107"/>
      <c r="C16" s="55"/>
      <c r="D16" s="56"/>
      <c r="E16" s="57"/>
      <c r="F16" s="69">
        <f>SUM(F11:F15)</f>
        <v>45.427999999999997</v>
      </c>
      <c r="G16" s="65">
        <f>SUM(G11:G15)</f>
        <v>515.76</v>
      </c>
      <c r="H16" s="65">
        <f>SUM(H11:H15)</f>
        <v>7.9699999999999989</v>
      </c>
      <c r="I16" s="65">
        <f>SUM(I11:I15)</f>
        <v>15.99</v>
      </c>
      <c r="J16" s="66">
        <f>SUM(J11:J15)</f>
        <v>82.44</v>
      </c>
    </row>
    <row r="17" spans="1:10" ht="15.75" x14ac:dyDescent="0.25">
      <c r="A17" s="3" t="s">
        <v>12</v>
      </c>
      <c r="B17" s="105" t="s">
        <v>13</v>
      </c>
      <c r="C17" s="48">
        <v>59</v>
      </c>
      <c r="D17" s="49" t="s">
        <v>66</v>
      </c>
      <c r="E17" s="40" t="s">
        <v>60</v>
      </c>
      <c r="F17" s="67">
        <f>7.2*30/60</f>
        <v>3.6</v>
      </c>
      <c r="G17" s="5">
        <v>75</v>
      </c>
      <c r="H17" s="5">
        <v>1.26</v>
      </c>
      <c r="I17" s="5">
        <v>4.08</v>
      </c>
      <c r="J17" s="6">
        <v>8.2799999999999994</v>
      </c>
    </row>
    <row r="18" spans="1:10" ht="30" x14ac:dyDescent="0.25">
      <c r="A18" s="7"/>
      <c r="B18" s="108" t="s">
        <v>14</v>
      </c>
      <c r="C18" s="50">
        <v>10</v>
      </c>
      <c r="D18" s="51" t="s">
        <v>63</v>
      </c>
      <c r="E18" s="43" t="s">
        <v>61</v>
      </c>
      <c r="F18" s="64">
        <f>15.18*250/250+1.84</f>
        <v>17.02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75" x14ac:dyDescent="0.25">
      <c r="A19" s="7"/>
      <c r="B19" s="108" t="s">
        <v>15</v>
      </c>
      <c r="C19" s="50">
        <v>19</v>
      </c>
      <c r="D19" s="51" t="s">
        <v>43</v>
      </c>
      <c r="E19" s="43" t="s">
        <v>49</v>
      </c>
      <c r="F19" s="64">
        <f>31.26*50/53+10.16*50/37</f>
        <v>43.220295767465579</v>
      </c>
      <c r="G19" s="9">
        <v>144</v>
      </c>
      <c r="H19" s="9">
        <v>10.199999999999999</v>
      </c>
      <c r="I19" s="9">
        <v>10.130000000000001</v>
      </c>
      <c r="J19" s="10">
        <v>3.08</v>
      </c>
    </row>
    <row r="20" spans="1:10" ht="15.75" x14ac:dyDescent="0.25">
      <c r="A20" s="7"/>
      <c r="B20" s="108" t="s">
        <v>38</v>
      </c>
      <c r="C20" s="50">
        <v>41</v>
      </c>
      <c r="D20" s="51" t="s">
        <v>44</v>
      </c>
      <c r="E20" s="43" t="s">
        <v>40</v>
      </c>
      <c r="F20" s="64">
        <v>13.64</v>
      </c>
      <c r="G20" s="9">
        <v>235.65</v>
      </c>
      <c r="H20" s="9">
        <v>3.77</v>
      </c>
      <c r="I20" s="9">
        <v>6.11</v>
      </c>
      <c r="J20" s="10">
        <v>41.4</v>
      </c>
    </row>
    <row r="21" spans="1:10" ht="15.75" x14ac:dyDescent="0.25">
      <c r="A21" s="7"/>
      <c r="B21" s="108" t="s">
        <v>25</v>
      </c>
      <c r="C21" s="50">
        <v>74</v>
      </c>
      <c r="D21" s="51" t="s">
        <v>45</v>
      </c>
      <c r="E21" s="43" t="s">
        <v>33</v>
      </c>
      <c r="F21" s="64">
        <v>11.44</v>
      </c>
      <c r="G21" s="9">
        <v>87</v>
      </c>
      <c r="H21" s="9">
        <v>1.04</v>
      </c>
      <c r="I21" s="9">
        <v>0</v>
      </c>
      <c r="J21" s="10">
        <v>20.98</v>
      </c>
    </row>
    <row r="22" spans="1:10" ht="15.75" x14ac:dyDescent="0.25">
      <c r="A22" s="7"/>
      <c r="B22" s="108" t="s">
        <v>18</v>
      </c>
      <c r="C22" s="50" t="s">
        <v>21</v>
      </c>
      <c r="D22" s="51" t="s">
        <v>26</v>
      </c>
      <c r="E22" s="43" t="s">
        <v>60</v>
      </c>
      <c r="F22" s="64">
        <f>68*0.03</f>
        <v>2.04</v>
      </c>
      <c r="G22" s="9">
        <v>62.4</v>
      </c>
      <c r="H22" s="9">
        <v>2.4</v>
      </c>
      <c r="I22" s="9">
        <v>0.45</v>
      </c>
      <c r="J22" s="10">
        <v>11.37</v>
      </c>
    </row>
    <row r="23" spans="1:10" ht="15.75" x14ac:dyDescent="0.25">
      <c r="A23" s="7"/>
      <c r="B23" s="109" t="s">
        <v>16</v>
      </c>
      <c r="C23" s="52" t="s">
        <v>21</v>
      </c>
      <c r="D23" s="53" t="s">
        <v>22</v>
      </c>
      <c r="E23" s="44" t="s">
        <v>60</v>
      </c>
      <c r="F23" s="70">
        <f>46.14*0.03</f>
        <v>1.3841999999999999</v>
      </c>
      <c r="G23" s="11">
        <v>60</v>
      </c>
      <c r="H23" s="11">
        <v>1.47</v>
      </c>
      <c r="I23" s="11">
        <v>0.3</v>
      </c>
      <c r="J23" s="12">
        <v>13.44</v>
      </c>
    </row>
    <row r="24" spans="1:10" ht="16.5" thickBot="1" x14ac:dyDescent="0.3">
      <c r="A24" s="100"/>
      <c r="B24" s="107"/>
      <c r="C24" s="37"/>
      <c r="D24" s="37"/>
      <c r="E24" s="45"/>
      <c r="F24" s="71">
        <v>90.87</v>
      </c>
      <c r="G24" s="38">
        <f>SUM(G17:G23)</f>
        <v>787.05</v>
      </c>
      <c r="H24" s="38">
        <f>SUM(H17:H23)</f>
        <v>22.369999999999997</v>
      </c>
      <c r="I24" s="38">
        <f>SUM(I17:I23)</f>
        <v>26.130000000000003</v>
      </c>
      <c r="J24" s="39">
        <f>SUM(J17:J23)</f>
        <v>112.03</v>
      </c>
    </row>
    <row r="25" spans="1:10" ht="16.5" thickBot="1" x14ac:dyDescent="0.3">
      <c r="A25" s="98" t="s">
        <v>29</v>
      </c>
      <c r="E25" s="101"/>
      <c r="F25" s="101"/>
      <c r="G25" s="73"/>
      <c r="H25" s="73"/>
      <c r="I25" s="73"/>
      <c r="J25" s="73"/>
    </row>
    <row r="26" spans="1:10" ht="30.75" thickBot="1" x14ac:dyDescent="0.3">
      <c r="A26" s="93" t="s">
        <v>2</v>
      </c>
      <c r="B26" s="94" t="s">
        <v>3</v>
      </c>
      <c r="C26" s="94" t="s">
        <v>19</v>
      </c>
      <c r="D26" s="94" t="s">
        <v>4</v>
      </c>
      <c r="E26" s="95" t="s">
        <v>20</v>
      </c>
      <c r="F26" s="95" t="s">
        <v>5</v>
      </c>
      <c r="G26" s="96" t="s">
        <v>6</v>
      </c>
      <c r="H26" s="94" t="s">
        <v>7</v>
      </c>
      <c r="I26" s="94" t="s">
        <v>8</v>
      </c>
      <c r="J26" s="97" t="s">
        <v>9</v>
      </c>
    </row>
    <row r="27" spans="1:10" ht="15.75" x14ac:dyDescent="0.25">
      <c r="A27" s="7" t="s">
        <v>10</v>
      </c>
      <c r="B27" s="124" t="s">
        <v>38</v>
      </c>
      <c r="C27" s="86">
        <v>7</v>
      </c>
      <c r="D27" s="87" t="s">
        <v>56</v>
      </c>
      <c r="E27" s="92" t="s">
        <v>33</v>
      </c>
      <c r="F27" s="91">
        <f>20.77*200/180</f>
        <v>23.077777777777779</v>
      </c>
      <c r="G27" s="5">
        <v>159.12</v>
      </c>
      <c r="H27" s="5">
        <v>3.74</v>
      </c>
      <c r="I27" s="5">
        <v>6.12</v>
      </c>
      <c r="J27" s="6">
        <v>22.28</v>
      </c>
    </row>
    <row r="28" spans="1:10" ht="30" x14ac:dyDescent="0.25">
      <c r="A28" s="7"/>
      <c r="B28" s="103" t="s">
        <v>15</v>
      </c>
      <c r="C28" s="46">
        <v>51</v>
      </c>
      <c r="D28" s="47" t="s">
        <v>41</v>
      </c>
      <c r="E28" s="43" t="s">
        <v>62</v>
      </c>
      <c r="F28" s="64">
        <f>26.22*55/50+4.3*55/50</f>
        <v>33.572000000000003</v>
      </c>
      <c r="G28" s="13">
        <v>105</v>
      </c>
      <c r="H28" s="13">
        <v>9.6199999999999992</v>
      </c>
      <c r="I28" s="13">
        <v>4.97</v>
      </c>
      <c r="J28" s="34">
        <v>5.15</v>
      </c>
    </row>
    <row r="29" spans="1:10" ht="15.75" x14ac:dyDescent="0.25">
      <c r="A29" s="7"/>
      <c r="B29" s="103" t="s">
        <v>11</v>
      </c>
      <c r="C29" s="46">
        <v>57</v>
      </c>
      <c r="D29" s="47" t="s">
        <v>42</v>
      </c>
      <c r="E29" s="41">
        <v>200</v>
      </c>
      <c r="F29" s="64">
        <v>1.1599999999999999</v>
      </c>
      <c r="G29" s="9">
        <v>41</v>
      </c>
      <c r="H29" s="9">
        <v>0</v>
      </c>
      <c r="I29" s="9">
        <v>0</v>
      </c>
      <c r="J29" s="10">
        <v>10.01</v>
      </c>
    </row>
    <row r="30" spans="1:10" ht="15.75" x14ac:dyDescent="0.25">
      <c r="A30" s="7"/>
      <c r="B30" s="108" t="s">
        <v>16</v>
      </c>
      <c r="C30" s="46" t="s">
        <v>21</v>
      </c>
      <c r="D30" s="47" t="s">
        <v>22</v>
      </c>
      <c r="E30" s="41">
        <v>25</v>
      </c>
      <c r="F30" s="64">
        <f>46.14*0.025</f>
        <v>1.1535</v>
      </c>
      <c r="G30" s="9">
        <v>60</v>
      </c>
      <c r="H30" s="9">
        <v>1.47</v>
      </c>
      <c r="I30" s="9">
        <v>0.3</v>
      </c>
      <c r="J30" s="10">
        <v>13.44</v>
      </c>
    </row>
    <row r="31" spans="1:10" ht="15.75" x14ac:dyDescent="0.25">
      <c r="A31" s="7"/>
      <c r="B31" s="108" t="s">
        <v>18</v>
      </c>
      <c r="C31" s="46" t="s">
        <v>21</v>
      </c>
      <c r="D31" s="47" t="s">
        <v>26</v>
      </c>
      <c r="E31" s="41">
        <v>26</v>
      </c>
      <c r="F31" s="64">
        <v>1.72</v>
      </c>
      <c r="G31" s="9">
        <v>62.4</v>
      </c>
      <c r="H31" s="9">
        <v>2.4</v>
      </c>
      <c r="I31" s="9">
        <v>0.05</v>
      </c>
      <c r="J31" s="10">
        <v>12.03</v>
      </c>
    </row>
    <row r="32" spans="1:10" ht="15.75" x14ac:dyDescent="0.25">
      <c r="A32" s="7"/>
      <c r="B32" s="111" t="s">
        <v>23</v>
      </c>
      <c r="C32" s="72" t="s">
        <v>21</v>
      </c>
      <c r="D32" s="47" t="s">
        <v>55</v>
      </c>
      <c r="E32" s="41">
        <v>40</v>
      </c>
      <c r="F32" s="64">
        <f>243.6*0.04</f>
        <v>9.7439999999999998</v>
      </c>
      <c r="G32" s="9">
        <v>63.56</v>
      </c>
      <c r="H32" s="9">
        <v>1.07</v>
      </c>
      <c r="I32" s="9">
        <v>1.4</v>
      </c>
      <c r="J32" s="10">
        <v>11.67</v>
      </c>
    </row>
    <row r="33" spans="1:10" ht="16.5" thickBot="1" x14ac:dyDescent="0.3">
      <c r="A33" s="58"/>
      <c r="B33" s="104"/>
      <c r="C33" s="59"/>
      <c r="D33" s="60"/>
      <c r="E33" s="61"/>
      <c r="F33" s="68">
        <f>SUM(F27:F32)</f>
        <v>70.427277777777789</v>
      </c>
      <c r="G33" s="62">
        <f>SUM(G27:G32)</f>
        <v>491.08</v>
      </c>
      <c r="H33" s="62">
        <f>SUM(H27:H32)</f>
        <v>18.3</v>
      </c>
      <c r="I33" s="62">
        <f>SUM(I27:I32)</f>
        <v>12.840000000000002</v>
      </c>
      <c r="J33" s="85">
        <f>SUM(J27:J32)</f>
        <v>74.58</v>
      </c>
    </row>
    <row r="34" spans="1:10" ht="15.75" x14ac:dyDescent="0.25">
      <c r="A34" s="3" t="s">
        <v>24</v>
      </c>
      <c r="B34" s="105" t="s">
        <v>25</v>
      </c>
      <c r="C34" s="48">
        <v>25</v>
      </c>
      <c r="D34" s="49" t="s">
        <v>37</v>
      </c>
      <c r="E34" s="42">
        <v>200</v>
      </c>
      <c r="F34" s="67">
        <f>11.67*180/180</f>
        <v>11.67</v>
      </c>
      <c r="G34" s="5">
        <v>136</v>
      </c>
      <c r="H34" s="5">
        <v>0.6</v>
      </c>
      <c r="I34" s="5">
        <v>0</v>
      </c>
      <c r="J34" s="6">
        <v>33</v>
      </c>
    </row>
    <row r="35" spans="1:10" ht="15.75" x14ac:dyDescent="0.25">
      <c r="A35" s="7"/>
      <c r="B35" s="111" t="s">
        <v>23</v>
      </c>
      <c r="C35" s="88" t="s">
        <v>21</v>
      </c>
      <c r="D35" s="47" t="s">
        <v>55</v>
      </c>
      <c r="E35" s="41">
        <v>40</v>
      </c>
      <c r="F35" s="64">
        <f>243.6*0.04</f>
        <v>9.7439999999999998</v>
      </c>
      <c r="G35" s="13">
        <v>317.8</v>
      </c>
      <c r="H35" s="13">
        <v>5.35</v>
      </c>
      <c r="I35" s="13">
        <v>7</v>
      </c>
      <c r="J35" s="34">
        <v>58.35</v>
      </c>
    </row>
    <row r="36" spans="1:10" ht="30" customHeight="1" x14ac:dyDescent="0.25">
      <c r="A36" s="7"/>
      <c r="B36" s="111" t="s">
        <v>23</v>
      </c>
      <c r="C36" s="88">
        <v>3</v>
      </c>
      <c r="D36" s="89" t="s">
        <v>35</v>
      </c>
      <c r="E36" s="90">
        <v>12</v>
      </c>
      <c r="F36" s="91">
        <f>9.82*12/10</f>
        <v>11.784000000000001</v>
      </c>
      <c r="G36" s="13">
        <v>64.7</v>
      </c>
      <c r="H36" s="13">
        <v>0.08</v>
      </c>
      <c r="I36" s="13">
        <v>7.15</v>
      </c>
      <c r="J36" s="34">
        <v>0.12</v>
      </c>
    </row>
    <row r="37" spans="1:10" ht="18.600000000000001" customHeight="1" x14ac:dyDescent="0.25">
      <c r="A37" s="7"/>
      <c r="B37" s="111" t="s">
        <v>23</v>
      </c>
      <c r="C37" s="88">
        <v>6</v>
      </c>
      <c r="D37" s="89" t="s">
        <v>36</v>
      </c>
      <c r="E37" s="90">
        <v>20</v>
      </c>
      <c r="F37" s="91">
        <f>12.44*20/15</f>
        <v>16.586666666666666</v>
      </c>
      <c r="G37" s="13">
        <v>51</v>
      </c>
      <c r="H37" s="13">
        <v>1.93</v>
      </c>
      <c r="I37" s="13">
        <v>3.91</v>
      </c>
      <c r="J37" s="34">
        <v>0.44</v>
      </c>
    </row>
    <row r="38" spans="1:10" ht="15.75" x14ac:dyDescent="0.25">
      <c r="A38" s="7"/>
      <c r="B38" s="106" t="s">
        <v>17</v>
      </c>
      <c r="C38" s="50" t="s">
        <v>21</v>
      </c>
      <c r="D38" s="51" t="s">
        <v>34</v>
      </c>
      <c r="E38" s="43" t="s">
        <v>58</v>
      </c>
      <c r="F38" s="64">
        <v>3.03</v>
      </c>
      <c r="G38" s="9">
        <v>83.2</v>
      </c>
      <c r="H38" s="9">
        <v>3.2</v>
      </c>
      <c r="I38" s="9">
        <v>7.0000000000000007E-2</v>
      </c>
      <c r="J38" s="10">
        <v>16.04</v>
      </c>
    </row>
    <row r="39" spans="1:10" ht="16.5" thickBot="1" x14ac:dyDescent="0.3">
      <c r="A39" s="54"/>
      <c r="B39" s="36"/>
      <c r="C39" s="55"/>
      <c r="D39" s="56"/>
      <c r="E39" s="57"/>
      <c r="F39" s="69">
        <f>SUM(F34:F38)</f>
        <v>52.814666666666668</v>
      </c>
      <c r="G39" s="65">
        <f>SUM(G34:G38)</f>
        <v>652.70000000000005</v>
      </c>
      <c r="H39" s="65">
        <f>SUM(H34:H38)</f>
        <v>11.16</v>
      </c>
      <c r="I39" s="65">
        <f>SUM(I34:I38)</f>
        <v>18.130000000000003</v>
      </c>
      <c r="J39" s="66">
        <f>SUM(J34:J38)</f>
        <v>107.94999999999999</v>
      </c>
    </row>
    <row r="40" spans="1:10" ht="15.75" x14ac:dyDescent="0.25">
      <c r="A40" s="3" t="s">
        <v>12</v>
      </c>
      <c r="B40" s="4" t="s">
        <v>13</v>
      </c>
      <c r="C40" s="48">
        <v>59</v>
      </c>
      <c r="D40" s="49" t="s">
        <v>66</v>
      </c>
      <c r="E40" s="40" t="s">
        <v>64</v>
      </c>
      <c r="F40" s="67">
        <f>12.1*40/100</f>
        <v>4.84</v>
      </c>
      <c r="G40" s="5">
        <v>125</v>
      </c>
      <c r="H40" s="5">
        <v>2.1</v>
      </c>
      <c r="I40" s="5">
        <v>6.8</v>
      </c>
      <c r="J40" s="6">
        <v>13.8</v>
      </c>
    </row>
    <row r="41" spans="1:10" ht="30" x14ac:dyDescent="0.25">
      <c r="A41" s="7"/>
      <c r="B41" s="8" t="s">
        <v>14</v>
      </c>
      <c r="C41" s="50">
        <v>10</v>
      </c>
      <c r="D41" s="51" t="s">
        <v>63</v>
      </c>
      <c r="E41" s="43" t="s">
        <v>61</v>
      </c>
      <c r="F41" s="64">
        <f>15.18*250/250+1.84</f>
        <v>17.02</v>
      </c>
      <c r="G41" s="9">
        <v>123</v>
      </c>
      <c r="H41" s="9">
        <v>2.23</v>
      </c>
      <c r="I41" s="9">
        <v>5.0599999999999996</v>
      </c>
      <c r="J41" s="10">
        <v>13.48</v>
      </c>
    </row>
    <row r="42" spans="1:10" ht="15.75" x14ac:dyDescent="0.25">
      <c r="A42" s="7"/>
      <c r="B42" s="8" t="s">
        <v>15</v>
      </c>
      <c r="C42" s="50">
        <v>19</v>
      </c>
      <c r="D42" s="51" t="s">
        <v>43</v>
      </c>
      <c r="E42" s="43" t="s">
        <v>50</v>
      </c>
      <c r="F42" s="64">
        <f>34.83*60/59+11.57*60/41</f>
        <v>52.352046300124016</v>
      </c>
      <c r="G42" s="9">
        <v>160</v>
      </c>
      <c r="H42" s="9">
        <v>11.33</v>
      </c>
      <c r="I42" s="9">
        <v>11.26</v>
      </c>
      <c r="J42" s="10">
        <v>3.42</v>
      </c>
    </row>
    <row r="43" spans="1:10" ht="15.75" x14ac:dyDescent="0.25">
      <c r="A43" s="7"/>
      <c r="B43" s="8" t="s">
        <v>38</v>
      </c>
      <c r="C43" s="50">
        <v>41</v>
      </c>
      <c r="D43" s="51" t="s">
        <v>44</v>
      </c>
      <c r="E43" s="43" t="s">
        <v>39</v>
      </c>
      <c r="F43" s="64">
        <v>15.99</v>
      </c>
      <c r="G43" s="9">
        <v>282.77999999999997</v>
      </c>
      <c r="H43" s="9">
        <v>4.5199999999999996</v>
      </c>
      <c r="I43" s="9">
        <v>7.33</v>
      </c>
      <c r="J43" s="10">
        <v>49.68</v>
      </c>
    </row>
    <row r="44" spans="1:10" ht="15.75" x14ac:dyDescent="0.25">
      <c r="A44" s="7"/>
      <c r="B44" s="8" t="s">
        <v>25</v>
      </c>
      <c r="C44" s="50">
        <v>74</v>
      </c>
      <c r="D44" s="51" t="s">
        <v>45</v>
      </c>
      <c r="E44" s="43" t="s">
        <v>33</v>
      </c>
      <c r="F44" s="64">
        <v>11.44</v>
      </c>
      <c r="G44" s="9">
        <v>87</v>
      </c>
      <c r="H44" s="9">
        <v>1.04</v>
      </c>
      <c r="I44" s="9">
        <v>0</v>
      </c>
      <c r="J44" s="10">
        <v>20.98</v>
      </c>
    </row>
    <row r="45" spans="1:10" ht="15.75" x14ac:dyDescent="0.25">
      <c r="A45" s="7"/>
      <c r="B45" s="8" t="s">
        <v>18</v>
      </c>
      <c r="C45" s="50" t="s">
        <v>21</v>
      </c>
      <c r="D45" s="51" t="s">
        <v>26</v>
      </c>
      <c r="E45" s="43" t="s">
        <v>58</v>
      </c>
      <c r="F45" s="64">
        <f>68*0.035</f>
        <v>2.3800000000000003</v>
      </c>
      <c r="G45" s="9">
        <v>83.2</v>
      </c>
      <c r="H45" s="9">
        <v>3.2</v>
      </c>
      <c r="I45" s="9">
        <v>0.06</v>
      </c>
      <c r="J45" s="10">
        <v>16.04</v>
      </c>
    </row>
    <row r="46" spans="1:10" s="20" customFormat="1" ht="15.75" x14ac:dyDescent="0.25">
      <c r="A46" s="7"/>
      <c r="B46" s="14" t="s">
        <v>16</v>
      </c>
      <c r="C46" s="52" t="s">
        <v>21</v>
      </c>
      <c r="D46" s="53" t="s">
        <v>22</v>
      </c>
      <c r="E46" s="44" t="s">
        <v>58</v>
      </c>
      <c r="F46" s="70">
        <v>1.61</v>
      </c>
      <c r="G46" s="11">
        <v>80</v>
      </c>
      <c r="H46" s="11">
        <v>1.96</v>
      </c>
      <c r="I46" s="11">
        <v>0.4</v>
      </c>
      <c r="J46" s="12">
        <v>17.920000000000002</v>
      </c>
    </row>
    <row r="47" spans="1:10" ht="16.5" thickBot="1" x14ac:dyDescent="0.3">
      <c r="A47" s="35"/>
      <c r="B47" s="36"/>
      <c r="C47" s="37"/>
      <c r="D47" s="37"/>
      <c r="E47" s="45"/>
      <c r="F47" s="71">
        <f>SUM(F40:F46)</f>
        <v>105.632046300124</v>
      </c>
      <c r="G47" s="38">
        <f>SUM(G40:G46)</f>
        <v>940.98</v>
      </c>
      <c r="H47" s="38">
        <f>SUM(H40:H46)</f>
        <v>26.38</v>
      </c>
      <c r="I47" s="38">
        <f>SUM(I40:I46)</f>
        <v>30.909999999999993</v>
      </c>
      <c r="J47" s="39">
        <f>SUM(J40:J46)</f>
        <v>135.32</v>
      </c>
    </row>
    <row r="52" spans="1:4" x14ac:dyDescent="0.25">
      <c r="A52" s="73"/>
      <c r="B52" s="73"/>
      <c r="C52" s="73"/>
      <c r="D52" s="73"/>
    </row>
    <row r="53" spans="1:4" x14ac:dyDescent="0.25">
      <c r="A53" s="7"/>
      <c r="C53" s="73"/>
      <c r="D53" s="73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6 F16 F13 F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workbookViewId="0">
      <selection activeCell="L2" sqref="L2"/>
    </sheetView>
  </sheetViews>
  <sheetFormatPr defaultColWidth="8.85546875" defaultRowHeight="15" x14ac:dyDescent="0.25"/>
  <cols>
    <col min="1" max="1" width="11.7109375" style="20" bestFit="1" customWidth="1"/>
    <col min="2" max="2" width="10" style="20" customWidth="1"/>
    <col min="3" max="3" width="5.5703125" style="20" customWidth="1"/>
    <col min="4" max="4" width="24.7109375" style="20" customWidth="1"/>
    <col min="5" max="5" width="10.28515625" style="21" customWidth="1"/>
    <col min="6" max="6" width="7.140625" style="21" bestFit="1" customWidth="1"/>
    <col min="7" max="7" width="7.7109375" style="20" customWidth="1"/>
    <col min="8" max="8" width="6.140625" style="20" bestFit="1" customWidth="1"/>
    <col min="9" max="9" width="13" style="20" customWidth="1"/>
    <col min="10" max="10" width="8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42" t="s">
        <v>65</v>
      </c>
      <c r="C1" s="143"/>
      <c r="D1" s="144"/>
      <c r="E1" s="21" t="s">
        <v>28</v>
      </c>
      <c r="F1" s="22"/>
      <c r="H1" s="20" t="s">
        <v>1</v>
      </c>
      <c r="I1" s="23">
        <v>44886</v>
      </c>
    </row>
    <row r="2" spans="1:10" ht="15.75" thickBot="1" x14ac:dyDescent="0.3">
      <c r="B2" s="24" t="s">
        <v>32</v>
      </c>
    </row>
    <row r="3" spans="1:10" s="25" customFormat="1" ht="30.75" thickBot="1" x14ac:dyDescent="0.3">
      <c r="A3" s="118" t="s">
        <v>2</v>
      </c>
      <c r="B3" s="119" t="s">
        <v>3</v>
      </c>
      <c r="C3" s="120" t="s">
        <v>19</v>
      </c>
      <c r="D3" s="120" t="s">
        <v>4</v>
      </c>
      <c r="E3" s="121" t="s">
        <v>20</v>
      </c>
      <c r="F3" s="121" t="s">
        <v>5</v>
      </c>
      <c r="G3" s="122" t="s">
        <v>6</v>
      </c>
      <c r="H3" s="120" t="s">
        <v>7</v>
      </c>
      <c r="I3" s="120" t="s">
        <v>8</v>
      </c>
      <c r="J3" s="123" t="s">
        <v>9</v>
      </c>
    </row>
    <row r="4" spans="1:10" ht="15.75" x14ac:dyDescent="0.25">
      <c r="A4" s="133" t="s">
        <v>10</v>
      </c>
      <c r="B4" s="129" t="s">
        <v>38</v>
      </c>
      <c r="C4" s="86">
        <v>7</v>
      </c>
      <c r="D4" s="87" t="s">
        <v>56</v>
      </c>
      <c r="E4" s="92" t="s">
        <v>39</v>
      </c>
      <c r="F4" s="91">
        <f>27.62*180/180</f>
        <v>27.62</v>
      </c>
      <c r="G4" s="13">
        <v>132.6</v>
      </c>
      <c r="H4" s="13">
        <v>3.12</v>
      </c>
      <c r="I4" s="13">
        <v>5.0999999999999996</v>
      </c>
      <c r="J4" s="34">
        <v>18.57</v>
      </c>
    </row>
    <row r="5" spans="1:10" ht="30" x14ac:dyDescent="0.25">
      <c r="A5" s="134"/>
      <c r="B5" s="129" t="s">
        <v>15</v>
      </c>
      <c r="C5" s="86">
        <v>51</v>
      </c>
      <c r="D5" s="87" t="s">
        <v>41</v>
      </c>
      <c r="E5" s="43" t="s">
        <v>47</v>
      </c>
      <c r="F5" s="64">
        <f>31.55*45/45+4.46*45/45</f>
        <v>36.01</v>
      </c>
      <c r="G5" s="13">
        <v>94.5</v>
      </c>
      <c r="H5" s="13">
        <v>8.66</v>
      </c>
      <c r="I5" s="13">
        <v>4.47</v>
      </c>
      <c r="J5" s="34">
        <v>4.6399999999999997</v>
      </c>
    </row>
    <row r="6" spans="1:10" ht="15.75" x14ac:dyDescent="0.25">
      <c r="A6" s="134"/>
      <c r="B6" s="130" t="s">
        <v>11</v>
      </c>
      <c r="C6" s="46">
        <v>57</v>
      </c>
      <c r="D6" s="47" t="s">
        <v>42</v>
      </c>
      <c r="E6" s="41">
        <v>200</v>
      </c>
      <c r="F6" s="64">
        <v>1.54</v>
      </c>
      <c r="G6" s="9">
        <v>41</v>
      </c>
      <c r="H6" s="9">
        <v>0</v>
      </c>
      <c r="I6" s="9">
        <v>0</v>
      </c>
      <c r="J6" s="10">
        <v>10.01</v>
      </c>
    </row>
    <row r="7" spans="1:10" ht="15.75" x14ac:dyDescent="0.25">
      <c r="A7" s="134"/>
      <c r="B7" s="103" t="s">
        <v>18</v>
      </c>
      <c r="C7" s="46" t="s">
        <v>21</v>
      </c>
      <c r="D7" s="47" t="s">
        <v>22</v>
      </c>
      <c r="E7" s="41">
        <v>43</v>
      </c>
      <c r="F7" s="64">
        <v>2.36</v>
      </c>
      <c r="G7" s="9">
        <v>40</v>
      </c>
      <c r="H7" s="9">
        <v>0.98</v>
      </c>
      <c r="I7" s="9">
        <v>0.2</v>
      </c>
      <c r="J7" s="10">
        <v>8.9499999999999993</v>
      </c>
    </row>
    <row r="8" spans="1:10" ht="15.75" x14ac:dyDescent="0.25">
      <c r="A8" s="134"/>
      <c r="B8" s="103" t="s">
        <v>16</v>
      </c>
      <c r="C8" s="46" t="s">
        <v>21</v>
      </c>
      <c r="D8" s="47" t="s">
        <v>26</v>
      </c>
      <c r="E8" s="41">
        <v>43</v>
      </c>
      <c r="F8" s="64">
        <f>81.6*0.043</f>
        <v>3.5087999999999995</v>
      </c>
      <c r="G8" s="9">
        <v>41.6</v>
      </c>
      <c r="H8" s="9">
        <v>1.6</v>
      </c>
      <c r="I8" s="9">
        <v>0.03</v>
      </c>
      <c r="J8" s="10">
        <v>8.02</v>
      </c>
    </row>
    <row r="9" spans="1:10" ht="15.75" x14ac:dyDescent="0.25">
      <c r="A9" s="134"/>
      <c r="B9" s="131" t="s">
        <v>23</v>
      </c>
      <c r="C9" s="72" t="s">
        <v>21</v>
      </c>
      <c r="D9" s="47" t="s">
        <v>55</v>
      </c>
      <c r="E9" s="41">
        <v>40</v>
      </c>
      <c r="F9" s="64">
        <f>243.6*0.04*1.33</f>
        <v>12.959520000000001</v>
      </c>
      <c r="G9" s="9">
        <v>63.56</v>
      </c>
      <c r="H9" s="9">
        <v>1.07</v>
      </c>
      <c r="I9" s="9">
        <v>1.4</v>
      </c>
      <c r="J9" s="10">
        <v>11.67</v>
      </c>
    </row>
    <row r="10" spans="1:10" ht="16.5" thickBot="1" x14ac:dyDescent="0.3">
      <c r="A10" s="135"/>
      <c r="B10" s="136"/>
      <c r="C10" s="112"/>
      <c r="D10" s="113"/>
      <c r="E10" s="114"/>
      <c r="F10" s="115">
        <f>SUM(F4:F9)</f>
        <v>83.998319999999993</v>
      </c>
      <c r="G10" s="116">
        <f>SUM(G4:G9)</f>
        <v>413.26000000000005</v>
      </c>
      <c r="H10" s="116">
        <f>SUM(H4:H9)</f>
        <v>15.430000000000001</v>
      </c>
      <c r="I10" s="116">
        <f>SUM(I4:I9)</f>
        <v>11.2</v>
      </c>
      <c r="J10" s="117">
        <f>SUM(J4:J9)</f>
        <v>61.86</v>
      </c>
    </row>
    <row r="11" spans="1:10" ht="15.75" x14ac:dyDescent="0.25">
      <c r="A11" s="26"/>
      <c r="B11" s="105" t="s">
        <v>38</v>
      </c>
      <c r="C11" s="48">
        <v>41</v>
      </c>
      <c r="D11" s="49" t="s">
        <v>44</v>
      </c>
      <c r="E11" s="40" t="s">
        <v>40</v>
      </c>
      <c r="F11" s="67">
        <f>21.27*150/180</f>
        <v>17.725000000000001</v>
      </c>
      <c r="G11" s="5">
        <v>235.65</v>
      </c>
      <c r="H11" s="5">
        <v>3.77</v>
      </c>
      <c r="I11" s="5">
        <v>6.11</v>
      </c>
      <c r="J11" s="6">
        <v>41.4</v>
      </c>
    </row>
    <row r="12" spans="1:10" ht="15.75" x14ac:dyDescent="0.25">
      <c r="A12" s="27"/>
      <c r="B12" s="125" t="s">
        <v>15</v>
      </c>
      <c r="C12" s="83">
        <v>12</v>
      </c>
      <c r="D12" s="84" t="s">
        <v>48</v>
      </c>
      <c r="E12" s="77" t="s">
        <v>46</v>
      </c>
      <c r="F12" s="78">
        <f>41.8*100/90</f>
        <v>46.444444444444443</v>
      </c>
      <c r="G12" s="79">
        <v>200.65</v>
      </c>
      <c r="H12" s="79">
        <v>10.73</v>
      </c>
      <c r="I12" s="79">
        <v>12.68</v>
      </c>
      <c r="J12" s="80">
        <v>11.02</v>
      </c>
    </row>
    <row r="13" spans="1:10" ht="14.45" customHeight="1" x14ac:dyDescent="0.25">
      <c r="A13" s="27"/>
      <c r="B13" s="125" t="s">
        <v>23</v>
      </c>
      <c r="C13" s="83">
        <v>15</v>
      </c>
      <c r="D13" s="84" t="s">
        <v>51</v>
      </c>
      <c r="E13" s="77" t="s">
        <v>52</v>
      </c>
      <c r="F13" s="78">
        <v>3.99</v>
      </c>
      <c r="G13" s="79">
        <v>21.25</v>
      </c>
      <c r="H13" s="79">
        <v>0.45</v>
      </c>
      <c r="I13" s="79">
        <v>1.31</v>
      </c>
      <c r="J13" s="80">
        <v>1.92</v>
      </c>
    </row>
    <row r="14" spans="1:10" ht="15.75" x14ac:dyDescent="0.25">
      <c r="A14" s="27"/>
      <c r="B14" s="125" t="s">
        <v>25</v>
      </c>
      <c r="C14" s="50">
        <v>74</v>
      </c>
      <c r="D14" s="51" t="s">
        <v>45</v>
      </c>
      <c r="E14" s="43" t="s">
        <v>33</v>
      </c>
      <c r="F14" s="64">
        <v>15.21</v>
      </c>
      <c r="G14" s="9">
        <v>87</v>
      </c>
      <c r="H14" s="9">
        <v>1.04</v>
      </c>
      <c r="I14" s="9">
        <v>0</v>
      </c>
      <c r="J14" s="10">
        <v>20.98</v>
      </c>
    </row>
    <row r="15" spans="1:10" ht="16.899999999999999" customHeight="1" x14ac:dyDescent="0.25">
      <c r="A15" s="27"/>
      <c r="B15" s="111" t="s">
        <v>23</v>
      </c>
      <c r="C15" s="75" t="s">
        <v>21</v>
      </c>
      <c r="D15" s="47" t="s">
        <v>55</v>
      </c>
      <c r="E15" s="41">
        <v>40</v>
      </c>
      <c r="F15" s="64">
        <f>243.6*0.04*1.33</f>
        <v>12.959520000000001</v>
      </c>
      <c r="G15" s="9">
        <v>21.25</v>
      </c>
      <c r="H15" s="9">
        <v>0.45</v>
      </c>
      <c r="I15" s="9">
        <v>1.31</v>
      </c>
      <c r="J15" s="10">
        <v>1.92</v>
      </c>
    </row>
    <row r="16" spans="1:10" ht="15.75" x14ac:dyDescent="0.25">
      <c r="A16" s="27"/>
      <c r="B16" s="103" t="s">
        <v>18</v>
      </c>
      <c r="C16" s="75" t="s">
        <v>21</v>
      </c>
      <c r="D16" s="76" t="s">
        <v>26</v>
      </c>
      <c r="E16" s="81" t="s">
        <v>59</v>
      </c>
      <c r="F16" s="82">
        <f>81.6*0.027</f>
        <v>2.2031999999999998</v>
      </c>
      <c r="G16" s="28">
        <f>62.4*30/30</f>
        <v>62.4</v>
      </c>
      <c r="H16" s="28">
        <f>2.4*30/30</f>
        <v>2.4</v>
      </c>
      <c r="I16" s="28">
        <f>0.45*30/30</f>
        <v>0.45</v>
      </c>
      <c r="J16" s="29">
        <f>11.37*30/30</f>
        <v>11.37</v>
      </c>
    </row>
    <row r="17" spans="1:10" ht="15.75" x14ac:dyDescent="0.25">
      <c r="A17" s="27"/>
      <c r="B17" s="103" t="s">
        <v>16</v>
      </c>
      <c r="C17" s="75" t="s">
        <v>21</v>
      </c>
      <c r="D17" s="76" t="s">
        <v>22</v>
      </c>
      <c r="E17" s="81" t="s">
        <v>59</v>
      </c>
      <c r="F17" s="82">
        <v>1.47</v>
      </c>
      <c r="G17" s="28">
        <f>60*30/30</f>
        <v>60</v>
      </c>
      <c r="H17" s="28">
        <f>1.47*30/30</f>
        <v>1.47</v>
      </c>
      <c r="I17" s="28">
        <f>0.3*30/30</f>
        <v>0.3</v>
      </c>
      <c r="J17" s="29">
        <f>13.44*30/30</f>
        <v>13.44</v>
      </c>
    </row>
    <row r="18" spans="1:10" ht="16.5" thickBot="1" x14ac:dyDescent="0.3">
      <c r="A18" s="110"/>
      <c r="B18" s="126"/>
      <c r="C18" s="30"/>
      <c r="D18" s="30"/>
      <c r="E18" s="63"/>
      <c r="F18" s="74">
        <f>SUM(F11:F17)</f>
        <v>100.00216444444443</v>
      </c>
      <c r="G18" s="32">
        <f>SUM(G11:G17)</f>
        <v>688.19999999999993</v>
      </c>
      <c r="H18" s="32">
        <f>SUM(H11:H17)</f>
        <v>20.309999999999995</v>
      </c>
      <c r="I18" s="32">
        <f>SUM(I11:I17)</f>
        <v>22.159999999999997</v>
      </c>
      <c r="J18" s="33">
        <f>SUM(J11:J17)</f>
        <v>102.05000000000001</v>
      </c>
    </row>
    <row r="19" spans="1:10" ht="30" x14ac:dyDescent="0.25">
      <c r="A19" s="26"/>
      <c r="B19" s="105" t="s">
        <v>14</v>
      </c>
      <c r="C19" s="48">
        <v>10</v>
      </c>
      <c r="D19" s="51" t="s">
        <v>63</v>
      </c>
      <c r="E19" s="40" t="s">
        <v>61</v>
      </c>
      <c r="F19" s="138">
        <f>20.19*250/250+2.45</f>
        <v>22.64</v>
      </c>
      <c r="G19" s="5">
        <v>123</v>
      </c>
      <c r="H19" s="5">
        <v>2.23</v>
      </c>
      <c r="I19" s="5">
        <v>5.0599999999999996</v>
      </c>
      <c r="J19" s="6">
        <v>13.48</v>
      </c>
    </row>
    <row r="20" spans="1:10" ht="15.75" x14ac:dyDescent="0.25">
      <c r="A20" s="27"/>
      <c r="B20" s="128" t="s">
        <v>38</v>
      </c>
      <c r="C20" s="88">
        <v>41</v>
      </c>
      <c r="D20" s="89" t="s">
        <v>44</v>
      </c>
      <c r="E20" s="92" t="s">
        <v>39</v>
      </c>
      <c r="F20" s="64">
        <f>21.27*180/180</f>
        <v>21.27</v>
      </c>
      <c r="G20" s="13">
        <v>235.65</v>
      </c>
      <c r="H20" s="13">
        <v>3.77</v>
      </c>
      <c r="I20" s="13">
        <v>6.11</v>
      </c>
      <c r="J20" s="34">
        <v>41.4</v>
      </c>
    </row>
    <row r="21" spans="1:10" ht="15" customHeight="1" x14ac:dyDescent="0.25">
      <c r="A21" s="27"/>
      <c r="B21" s="125" t="s">
        <v>23</v>
      </c>
      <c r="C21" s="83">
        <v>15</v>
      </c>
      <c r="D21" s="84" t="s">
        <v>51</v>
      </c>
      <c r="E21" s="77" t="s">
        <v>53</v>
      </c>
      <c r="F21" s="78">
        <f>3.99*20/25</f>
        <v>3.1920000000000006</v>
      </c>
      <c r="G21" s="79">
        <v>21.25</v>
      </c>
      <c r="H21" s="79">
        <v>0.45</v>
      </c>
      <c r="I21" s="79">
        <v>1.31</v>
      </c>
      <c r="J21" s="80">
        <v>1.92</v>
      </c>
    </row>
    <row r="22" spans="1:10" ht="15.75" x14ac:dyDescent="0.25">
      <c r="A22" s="27"/>
      <c r="B22" s="125" t="s">
        <v>15</v>
      </c>
      <c r="C22" s="83">
        <v>12</v>
      </c>
      <c r="D22" s="84" t="s">
        <v>48</v>
      </c>
      <c r="E22" s="77" t="s">
        <v>46</v>
      </c>
      <c r="F22" s="78">
        <f>41.8*100/90</f>
        <v>46.444444444444443</v>
      </c>
      <c r="G22" s="79">
        <v>200.65</v>
      </c>
      <c r="H22" s="79">
        <v>10.73</v>
      </c>
      <c r="I22" s="79">
        <v>12.68</v>
      </c>
      <c r="J22" s="80">
        <v>11.02</v>
      </c>
    </row>
    <row r="23" spans="1:10" ht="15.75" x14ac:dyDescent="0.25">
      <c r="A23" s="27"/>
      <c r="B23" s="125" t="s">
        <v>25</v>
      </c>
      <c r="C23" s="50">
        <v>74</v>
      </c>
      <c r="D23" s="51" t="s">
        <v>45</v>
      </c>
      <c r="E23" s="43" t="s">
        <v>33</v>
      </c>
      <c r="F23" s="64">
        <v>15.21</v>
      </c>
      <c r="G23" s="9">
        <v>87</v>
      </c>
      <c r="H23" s="9">
        <v>1.04</v>
      </c>
      <c r="I23" s="9">
        <v>0</v>
      </c>
      <c r="J23" s="10">
        <v>20.98</v>
      </c>
    </row>
    <row r="24" spans="1:10" ht="15.75" x14ac:dyDescent="0.25">
      <c r="A24" s="27"/>
      <c r="B24" s="111" t="s">
        <v>23</v>
      </c>
      <c r="C24" s="75" t="s">
        <v>21</v>
      </c>
      <c r="D24" s="47" t="s">
        <v>55</v>
      </c>
      <c r="E24" s="41">
        <v>40</v>
      </c>
      <c r="F24" s="64">
        <f>243.6*0.04*1.33</f>
        <v>12.959520000000001</v>
      </c>
      <c r="G24" s="9">
        <v>21.25</v>
      </c>
      <c r="H24" s="9">
        <v>0.45</v>
      </c>
      <c r="I24" s="9">
        <v>1.31</v>
      </c>
      <c r="J24" s="10">
        <v>1.92</v>
      </c>
    </row>
    <row r="25" spans="1:10" ht="15.75" x14ac:dyDescent="0.25">
      <c r="A25" s="27"/>
      <c r="B25" s="103" t="s">
        <v>18</v>
      </c>
      <c r="C25" s="75" t="s">
        <v>21</v>
      </c>
      <c r="D25" s="76" t="s">
        <v>26</v>
      </c>
      <c r="E25" s="81" t="s">
        <v>54</v>
      </c>
      <c r="F25" s="82">
        <f>81.6*0.026</f>
        <v>2.1215999999999999</v>
      </c>
      <c r="G25" s="28">
        <f>62.4*30/30</f>
        <v>62.4</v>
      </c>
      <c r="H25" s="28">
        <f>2.4*30/30</f>
        <v>2.4</v>
      </c>
      <c r="I25" s="28">
        <f>0.45*30/30</f>
        <v>0.45</v>
      </c>
      <c r="J25" s="29">
        <f>11.37*30/30</f>
        <v>11.37</v>
      </c>
    </row>
    <row r="26" spans="1:10" ht="15.75" x14ac:dyDescent="0.25">
      <c r="A26" s="27"/>
      <c r="B26" s="103" t="s">
        <v>16</v>
      </c>
      <c r="C26" s="75" t="s">
        <v>21</v>
      </c>
      <c r="D26" s="76" t="s">
        <v>22</v>
      </c>
      <c r="E26" s="81" t="s">
        <v>52</v>
      </c>
      <c r="F26" s="82">
        <v>1.36</v>
      </c>
      <c r="G26" s="28">
        <f>60*30/30</f>
        <v>60</v>
      </c>
      <c r="H26" s="28">
        <f>1.47*30/30</f>
        <v>1.47</v>
      </c>
      <c r="I26" s="28">
        <f>0.3*30/30</f>
        <v>0.3</v>
      </c>
      <c r="J26" s="29">
        <f>13.44*30/30</f>
        <v>13.44</v>
      </c>
    </row>
    <row r="27" spans="1:10" ht="16.5" thickBot="1" x14ac:dyDescent="0.3">
      <c r="A27" s="127"/>
      <c r="B27" s="126"/>
      <c r="C27" s="30"/>
      <c r="D27" s="30"/>
      <c r="E27" s="31"/>
      <c r="F27" s="137">
        <v>125</v>
      </c>
      <c r="G27" s="32">
        <f>SUM(G19:G26)</f>
        <v>811.19999999999993</v>
      </c>
      <c r="H27" s="32">
        <f>SUM(H19:H26)</f>
        <v>22.539999999999996</v>
      </c>
      <c r="I27" s="32">
        <f>SUM(I19:I26)</f>
        <v>27.22</v>
      </c>
      <c r="J27" s="33">
        <f>SUM(J19:J26)</f>
        <v>115.53</v>
      </c>
    </row>
    <row r="28" spans="1:10" s="1" customFormat="1" x14ac:dyDescent="0.25">
      <c r="E28" s="17"/>
      <c r="F28" s="17"/>
    </row>
    <row r="29" spans="1:10" s="1" customFormat="1" x14ac:dyDescent="0.25">
      <c r="A29" s="19" t="s">
        <v>30</v>
      </c>
      <c r="E29" s="17"/>
      <c r="F29" s="17"/>
    </row>
    <row r="30" spans="1:10" s="1" customFormat="1" x14ac:dyDescent="0.25">
      <c r="E30" s="17"/>
      <c r="F30" s="17"/>
    </row>
    <row r="31" spans="1:10" s="1" customFormat="1" x14ac:dyDescent="0.25">
      <c r="A31" s="19" t="s">
        <v>31</v>
      </c>
      <c r="E31" s="17"/>
      <c r="F31" s="17"/>
    </row>
    <row r="32" spans="1:10" s="1" customFormat="1" x14ac:dyDescent="0.25">
      <c r="E32" s="17"/>
      <c r="F32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2 F21: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2022-10-27T04:53:55Z</cp:lastPrinted>
  <dcterms:created xsi:type="dcterms:W3CDTF">2015-06-05T18:19:34Z</dcterms:created>
  <dcterms:modified xsi:type="dcterms:W3CDTF">2022-11-18T11:12:42Z</dcterms:modified>
</cp:coreProperties>
</file>