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13_ncr:1_{8AD8CF6F-6365-42F6-A089-36F7C8FABA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23" i="2"/>
  <c r="F20" i="2"/>
  <c r="F41" i="1"/>
  <c r="F36" i="1"/>
  <c r="F37" i="1"/>
  <c r="F20" i="1"/>
  <c r="F15" i="1"/>
  <c r="F16" i="1"/>
  <c r="J27" i="2"/>
  <c r="I27" i="2"/>
  <c r="H27" i="2"/>
  <c r="G27" i="2"/>
  <c r="J26" i="2"/>
  <c r="I26" i="2"/>
  <c r="H26" i="2"/>
  <c r="G26" i="2"/>
  <c r="F24" i="2"/>
  <c r="J23" i="2"/>
  <c r="I23" i="2"/>
  <c r="H23" i="2"/>
  <c r="G23" i="2"/>
  <c r="J19" i="2"/>
  <c r="I19" i="2"/>
  <c r="H19" i="2"/>
  <c r="G19" i="2"/>
  <c r="F14" i="2"/>
  <c r="J14" i="2"/>
  <c r="I14" i="2"/>
  <c r="H14" i="2"/>
  <c r="G14" i="2"/>
  <c r="F18" i="2" l="1"/>
  <c r="F17" i="2"/>
  <c r="F15" i="2"/>
  <c r="F10" i="2"/>
  <c r="F9" i="2"/>
  <c r="F6" i="2"/>
  <c r="F7" i="2"/>
  <c r="F8" i="2"/>
  <c r="F35" i="1"/>
  <c r="F30" i="1"/>
  <c r="F27" i="1"/>
  <c r="F28" i="1"/>
  <c r="F43" i="1" l="1"/>
  <c r="F32" i="1"/>
  <c r="F22" i="1"/>
  <c r="F14" i="1"/>
  <c r="F9" i="1"/>
  <c r="F8" i="1"/>
  <c r="F7" i="1"/>
  <c r="F6" i="1"/>
  <c r="F11" i="1" s="1"/>
  <c r="J36" i="1" l="1"/>
  <c r="I36" i="1"/>
  <c r="H36" i="1"/>
  <c r="G36" i="1"/>
  <c r="J15" i="1"/>
  <c r="I15" i="1"/>
  <c r="H15" i="1"/>
  <c r="G15" i="1"/>
  <c r="F29" i="1" l="1"/>
  <c r="F28" i="2" l="1"/>
  <c r="G22" i="1" l="1"/>
  <c r="J18" i="2"/>
  <c r="I18" i="2"/>
  <c r="J17" i="2"/>
  <c r="I17" i="2"/>
  <c r="H18" i="2"/>
  <c r="H17" i="2"/>
  <c r="G18" i="2"/>
  <c r="G17" i="2"/>
  <c r="J6" i="1"/>
  <c r="I6" i="1"/>
  <c r="H6" i="1"/>
  <c r="G6" i="1"/>
  <c r="J10" i="2"/>
  <c r="J9" i="2"/>
  <c r="I10" i="2"/>
  <c r="I9" i="2"/>
  <c r="H10" i="2"/>
  <c r="H9" i="2"/>
  <c r="G10" i="2"/>
  <c r="G9" i="2"/>
  <c r="J6" i="2"/>
  <c r="I6" i="2"/>
  <c r="H6" i="2"/>
  <c r="G6" i="2"/>
  <c r="J8" i="2"/>
  <c r="I8" i="2"/>
  <c r="H8" i="2"/>
  <c r="G8" i="2"/>
  <c r="J7" i="2"/>
  <c r="I7" i="2"/>
  <c r="H7" i="2"/>
  <c r="G7" i="2"/>
  <c r="J42" i="1"/>
  <c r="I42" i="1"/>
  <c r="H42" i="1"/>
  <c r="G42" i="1"/>
  <c r="J41" i="1"/>
  <c r="I41" i="1"/>
  <c r="H41" i="1"/>
  <c r="G41" i="1"/>
  <c r="H43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J21" i="1"/>
  <c r="J20" i="1"/>
  <c r="I21" i="1"/>
  <c r="I20" i="1"/>
  <c r="H21" i="1"/>
  <c r="H20" i="1"/>
  <c r="G21" i="1"/>
  <c r="G20" i="1"/>
  <c r="I11" i="2" l="1"/>
  <c r="H11" i="2"/>
  <c r="J11" i="2"/>
  <c r="I43" i="1"/>
  <c r="J43" i="1"/>
  <c r="G43" i="1"/>
  <c r="G32" i="1"/>
  <c r="G11" i="2"/>
  <c r="I32" i="1"/>
  <c r="J32" i="1"/>
  <c r="H32" i="1"/>
  <c r="J35" i="1"/>
  <c r="I35" i="1"/>
  <c r="H35" i="1"/>
  <c r="G35" i="1"/>
  <c r="J28" i="2" l="1"/>
  <c r="H11" i="1"/>
  <c r="G11" i="1"/>
  <c r="G28" i="2" l="1"/>
  <c r="I28" i="2"/>
  <c r="H28" i="2"/>
  <c r="G14" i="1" l="1"/>
  <c r="J11" i="1"/>
  <c r="I11" i="1" l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<sst xmlns="http://schemas.openxmlformats.org/spreadsheetml/2006/main" count="187" uniqueCount="68">
  <si>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</si>
  <si>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</si>
  <si>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</si>
  <si>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</si>
  <si>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</si>
  <si>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</si>
  <si>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</si>
  <si>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</si>
  <si>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</si>
  <si>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</si>
  <si>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</si>
  <si>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</si>
  <si>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</si>
  <si>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</si>
  <si>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</si>
  <si>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</si>
  <si>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</si>
  <si>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</si>
  <si>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</si>
  <si>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</si>
  <si>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</si>
  <si>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</si>
  <si>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</si>
  <si>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</si>
  <si>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</si>
  <si>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</si>
  <si>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</si>
  <si>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</si>
  <si>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</si>
  <si>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</si>
  <si>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</si>
  <si>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</si>
  <si>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</si>
  <si>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</si>
  <si>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</si>
  <si>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</si>
  <si>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</si>
  <si>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</si>
  <si>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</si>
  <si>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</si>
  <si>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</si>
  <si>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</si>
  <si>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</si>
  <si>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</si>
  <si>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</si>
  <si>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</si>
  <si>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</si>
  <si>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</si>
  <si>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</si>
  <si>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</si>
  <si>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</si>
  <si>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Суп картофельный с клецками и мясом птицы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</si>
  <si>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</si>
  <si>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</si>
  <si>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</si>
  <si>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</si>
  <si>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</si>
  <si>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Зеленый горошек</t>
  </si>
  <si>
    <t>Компот их сухофруктов</t>
  </si>
  <si>
    <t>36</t>
  </si>
  <si>
    <t>20</t>
  </si>
  <si>
    <t>170/65/15</t>
  </si>
  <si>
    <t>175/65/10</t>
  </si>
  <si>
    <t>32</t>
  </si>
  <si>
    <t>35</t>
  </si>
  <si>
    <t>26</t>
  </si>
  <si>
    <t>25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</si>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</sst>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" xfId="0" applyBorder="1"/>
    <xf numFmtId="0" fontId="3" fillId="0" borderId="14" xfId="0" applyFon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zoomScale="110" zoomScaleNormal="11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10.710937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0" t="s">
        <v>67</v>
      </c>
      <c r="C1" s="121"/>
      <c r="D1" s="122"/>
      <c r="E1" s="17" t="s">
        <v>28</v>
      </c>
      <c r="F1" s="16"/>
      <c r="H1" s="1" t="s">
        <v>1</v>
      </c>
      <c r="I1" s="15">
        <v>44855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16.23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.75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15.54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12</v>
      </c>
      <c r="F6" s="82">
        <f>9.72*12/12</f>
        <v>9.7200000000000006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10</v>
      </c>
      <c r="F7" s="82">
        <f>9.41*10/10</f>
        <v>9.41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29</v>
      </c>
      <c r="F9" s="82">
        <f>46.14*0.029</f>
        <v>1.33806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30</v>
      </c>
      <c r="F10" s="82">
        <v>2.63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 x14ac:dyDescent="0.3">
      <c r="A11" s="55"/>
      <c r="B11" s="56"/>
      <c r="C11" s="97"/>
      <c r="D11" s="98"/>
      <c r="E11" s="99"/>
      <c r="F11" s="100">
        <f>SUM(F4:F10)</f>
        <v>60.56806000000001</v>
      </c>
      <c r="G11" s="57">
        <f>SUM(G4:G10)</f>
        <v>676.43999999999994</v>
      </c>
      <c r="H11" s="57">
        <f>SUM(H4:H10)</f>
        <v>18.517333333333333</v>
      </c>
      <c r="I11" s="57">
        <f>SUM(I4:I10)</f>
        <v>31.770500000000002</v>
      </c>
      <c r="J11" s="75">
        <f>SUM(J4:J10)</f>
        <v>70.515333333333331</v>
      </c>
    </row>
    <row r="12" spans="1:10" ht="15.75" x14ac:dyDescent="0.25">
      <c r="A12" s="3" t="s">
        <v>24</v>
      </c>
      <c r="B12" s="4"/>
      <c r="C12" s="101">
        <v>8</v>
      </c>
      <c r="D12" s="102" t="s">
        <v>55</v>
      </c>
      <c r="E12" s="103">
        <v>200</v>
      </c>
      <c r="F12" s="88">
        <v>16.39</v>
      </c>
      <c r="G12" s="5">
        <v>108</v>
      </c>
      <c r="H12" s="5">
        <v>5.8</v>
      </c>
      <c r="I12" s="5">
        <v>5</v>
      </c>
      <c r="J12" s="6">
        <v>9.6</v>
      </c>
    </row>
    <row r="13" spans="1:10" ht="15.75" x14ac:dyDescent="0.25">
      <c r="A13" s="7"/>
      <c r="B13" s="73"/>
      <c r="C13" s="104">
        <v>67</v>
      </c>
      <c r="D13" s="105" t="s">
        <v>56</v>
      </c>
      <c r="E13" s="106">
        <v>120</v>
      </c>
      <c r="F13" s="92">
        <v>29.04</v>
      </c>
      <c r="G13" s="13">
        <v>376.67</v>
      </c>
      <c r="H13" s="13">
        <v>7</v>
      </c>
      <c r="I13" s="13">
        <v>13.83</v>
      </c>
      <c r="J13" s="38">
        <v>55.83</v>
      </c>
    </row>
    <row r="14" spans="1:10" ht="16.5" thickBot="1" x14ac:dyDescent="0.3">
      <c r="A14" s="54"/>
      <c r="B14" s="40"/>
      <c r="C14" s="107"/>
      <c r="D14" s="108"/>
      <c r="E14" s="109"/>
      <c r="F14" s="110">
        <f>SUM(F12:F13)</f>
        <v>45.43</v>
      </c>
      <c r="G14" s="60">
        <f>SUM(G12:G13)</f>
        <v>484.67</v>
      </c>
      <c r="H14" s="60">
        <f>SUM(H12:H13)</f>
        <v>12.8</v>
      </c>
      <c r="I14" s="60">
        <f>SUM(I12:I13)</f>
        <v>18.829999999999998</v>
      </c>
      <c r="J14" s="61">
        <f>SUM(J12:J13)</f>
        <v>65.429999999999993</v>
      </c>
    </row>
    <row r="15" spans="1:10" ht="15.75" x14ac:dyDescent="0.25">
      <c r="A15" s="3" t="s">
        <v>13</v>
      </c>
      <c r="B15" s="4" t="s">
        <v>14</v>
      </c>
      <c r="C15" s="111">
        <v>1</v>
      </c>
      <c r="D15" s="112" t="s">
        <v>57</v>
      </c>
      <c r="E15" s="113">
        <v>35</v>
      </c>
      <c r="F15" s="114">
        <f>23.8*35/75</f>
        <v>11.106666666666667</v>
      </c>
      <c r="G15" s="115">
        <f>30*45/75</f>
        <v>18</v>
      </c>
      <c r="H15" s="116">
        <f>2.33*45/75</f>
        <v>1.3980000000000001</v>
      </c>
      <c r="I15" s="116">
        <f>0.15*45/75</f>
        <v>0.09</v>
      </c>
      <c r="J15" s="117">
        <f>4.88*45/75</f>
        <v>2.9279999999999999</v>
      </c>
    </row>
    <row r="16" spans="1:10" ht="45" x14ac:dyDescent="0.25">
      <c r="A16" s="7"/>
      <c r="B16" s="8" t="s">
        <v>15</v>
      </c>
      <c r="C16" s="49">
        <v>55</v>
      </c>
      <c r="D16" s="50" t="s">
        <v>51</v>
      </c>
      <c r="E16" s="78" t="s">
        <v>61</v>
      </c>
      <c r="F16" s="59">
        <f>5.54*170/185+6.13*65/65+5.89*1.5</f>
        <v>20.055810810810812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30" x14ac:dyDescent="0.25">
      <c r="A17" s="7"/>
      <c r="B17" s="118" t="s">
        <v>16</v>
      </c>
      <c r="C17" s="79">
        <v>14</v>
      </c>
      <c r="D17" s="80" t="s">
        <v>53</v>
      </c>
      <c r="E17" s="81" t="s">
        <v>39</v>
      </c>
      <c r="F17" s="82">
        <v>35.51</v>
      </c>
      <c r="G17" s="83">
        <v>214.2</v>
      </c>
      <c r="H17" s="83">
        <v>13.62</v>
      </c>
      <c r="I17" s="83">
        <v>12.68</v>
      </c>
      <c r="J17" s="84">
        <v>7.61</v>
      </c>
    </row>
    <row r="18" spans="1:10" ht="15.75" x14ac:dyDescent="0.25">
      <c r="A18" s="7"/>
      <c r="B18" s="8" t="s">
        <v>40</v>
      </c>
      <c r="C18" s="49">
        <v>71</v>
      </c>
      <c r="D18" s="50" t="s">
        <v>42</v>
      </c>
      <c r="E18" s="45" t="s">
        <v>47</v>
      </c>
      <c r="F18" s="59">
        <v>15.44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118" t="s">
        <v>25</v>
      </c>
      <c r="C19" s="79">
        <v>17</v>
      </c>
      <c r="D19" s="80" t="s">
        <v>58</v>
      </c>
      <c r="E19" s="81">
        <v>200</v>
      </c>
      <c r="F19" s="82">
        <v>5.13</v>
      </c>
      <c r="G19" s="83">
        <v>80</v>
      </c>
      <c r="H19" s="83">
        <v>0.44</v>
      </c>
      <c r="I19" s="83">
        <v>0</v>
      </c>
      <c r="J19" s="84">
        <v>18.899999999999999</v>
      </c>
    </row>
    <row r="20" spans="1:10" ht="15.75" x14ac:dyDescent="0.25">
      <c r="A20" s="7"/>
      <c r="B20" s="8" t="s">
        <v>19</v>
      </c>
      <c r="C20" s="49" t="s">
        <v>22</v>
      </c>
      <c r="D20" s="50" t="s">
        <v>26</v>
      </c>
      <c r="E20" s="45" t="s">
        <v>63</v>
      </c>
      <c r="F20" s="59">
        <f>68*0.032</f>
        <v>2.1760000000000002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51" t="s">
        <v>22</v>
      </c>
      <c r="D21" s="52" t="s">
        <v>23</v>
      </c>
      <c r="E21" s="46" t="s">
        <v>63</v>
      </c>
      <c r="F21" s="62">
        <v>1.45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 x14ac:dyDescent="0.3">
      <c r="A22" s="39"/>
      <c r="B22" s="40"/>
      <c r="C22" s="41"/>
      <c r="D22" s="41"/>
      <c r="E22" s="48"/>
      <c r="F22" s="63">
        <f>SUM(F15:F21)</f>
        <v>90.868477477477484</v>
      </c>
      <c r="G22" s="42">
        <f>SUM(G15:G21)</f>
        <v>773</v>
      </c>
      <c r="H22" s="42">
        <f>SUM(H15:H21)</f>
        <v>28.202999999999999</v>
      </c>
      <c r="I22" s="42">
        <f>SUM(I15:I21)</f>
        <v>25.325000000000003</v>
      </c>
      <c r="J22" s="43">
        <f>SUM(J15:J21)</f>
        <v>103.28299999999999</v>
      </c>
    </row>
    <row r="23" spans="1:10" ht="16.5" thickBot="1" x14ac:dyDescent="0.3">
      <c r="B23" s="2" t="s">
        <v>29</v>
      </c>
      <c r="E23" s="47"/>
      <c r="F23" s="47"/>
    </row>
    <row r="24" spans="1:10" ht="30.75" thickBot="1" x14ac:dyDescent="0.3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 x14ac:dyDescent="0.25">
      <c r="A25" s="3" t="s">
        <v>10</v>
      </c>
      <c r="B25" s="4" t="s">
        <v>11</v>
      </c>
      <c r="C25" s="85">
        <v>46</v>
      </c>
      <c r="D25" s="86" t="s">
        <v>44</v>
      </c>
      <c r="E25" s="87" t="s">
        <v>34</v>
      </c>
      <c r="F25" s="88">
        <v>16.23</v>
      </c>
      <c r="G25" s="76">
        <v>193.84</v>
      </c>
      <c r="H25" s="76">
        <v>5.21</v>
      </c>
      <c r="I25" s="76">
        <v>7.16</v>
      </c>
      <c r="J25" s="77">
        <v>27.84</v>
      </c>
    </row>
    <row r="26" spans="1:10" ht="15.75" x14ac:dyDescent="0.25">
      <c r="A26" s="7"/>
      <c r="B26" s="74" t="s">
        <v>12</v>
      </c>
      <c r="C26" s="89">
        <v>36</v>
      </c>
      <c r="D26" s="90" t="s">
        <v>49</v>
      </c>
      <c r="E26" s="91" t="s">
        <v>34</v>
      </c>
      <c r="F26" s="92">
        <v>15.54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 x14ac:dyDescent="0.25">
      <c r="A27" s="7"/>
      <c r="B27" s="70" t="s">
        <v>33</v>
      </c>
      <c r="C27" s="93">
        <v>6</v>
      </c>
      <c r="D27" s="94" t="s">
        <v>36</v>
      </c>
      <c r="E27" s="95">
        <v>18</v>
      </c>
      <c r="F27" s="82">
        <f>11.96*18/15</f>
        <v>14.352000000000002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 x14ac:dyDescent="0.25">
      <c r="A28" s="7"/>
      <c r="B28" s="72"/>
      <c r="C28" s="93">
        <v>3</v>
      </c>
      <c r="D28" s="94" t="s">
        <v>32</v>
      </c>
      <c r="E28" s="95">
        <v>12</v>
      </c>
      <c r="F28" s="82">
        <f>9.41*12/10</f>
        <v>11.292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 x14ac:dyDescent="0.25">
      <c r="A29" s="7"/>
      <c r="B29" s="71"/>
      <c r="C29" s="96">
        <v>38</v>
      </c>
      <c r="D29" s="94" t="s">
        <v>45</v>
      </c>
      <c r="E29" s="95">
        <v>57</v>
      </c>
      <c r="F29" s="82">
        <f>150*0.057</f>
        <v>8.5500000000000007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 x14ac:dyDescent="0.25">
      <c r="A30" s="7"/>
      <c r="B30" s="32" t="s">
        <v>18</v>
      </c>
      <c r="C30" s="93" t="s">
        <v>22</v>
      </c>
      <c r="D30" s="94" t="s">
        <v>23</v>
      </c>
      <c r="E30" s="95">
        <v>33</v>
      </c>
      <c r="F30" s="82">
        <f>46.14*0.033</f>
        <v>1.5226200000000001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 x14ac:dyDescent="0.25">
      <c r="A31" s="7"/>
      <c r="B31" s="53"/>
      <c r="C31" s="93" t="s">
        <v>22</v>
      </c>
      <c r="D31" s="94" t="s">
        <v>37</v>
      </c>
      <c r="E31" s="95">
        <v>34</v>
      </c>
      <c r="F31" s="82">
        <v>2.94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 x14ac:dyDescent="0.3">
      <c r="A32" s="55"/>
      <c r="B32" s="56"/>
      <c r="C32" s="97"/>
      <c r="D32" s="98"/>
      <c r="E32" s="99"/>
      <c r="F32" s="100">
        <f>SUM(F25:F31)</f>
        <v>70.42662</v>
      </c>
      <c r="G32" s="57">
        <f>SUM(G25:G31)</f>
        <v>758.4</v>
      </c>
      <c r="H32" s="57">
        <f>SUM(H25:H31)</f>
        <v>21.312000000000001</v>
      </c>
      <c r="I32" s="57">
        <f>SUM(I25:I31)</f>
        <v>34.438500000000005</v>
      </c>
      <c r="J32" s="75">
        <f>SUM(J25:J31)</f>
        <v>80.981499999999983</v>
      </c>
    </row>
    <row r="33" spans="1:13" ht="15.75" x14ac:dyDescent="0.25">
      <c r="A33" s="3" t="s">
        <v>24</v>
      </c>
      <c r="B33" s="4"/>
      <c r="C33" s="101">
        <v>8</v>
      </c>
      <c r="D33" s="102" t="s">
        <v>55</v>
      </c>
      <c r="E33" s="103">
        <v>200</v>
      </c>
      <c r="F33" s="88">
        <v>16.39</v>
      </c>
      <c r="G33" s="5">
        <v>108</v>
      </c>
      <c r="H33" s="5">
        <v>5.8</v>
      </c>
      <c r="I33" s="5">
        <v>5</v>
      </c>
      <c r="J33" s="6">
        <v>9.6</v>
      </c>
    </row>
    <row r="34" spans="1:13" ht="15.75" x14ac:dyDescent="0.25">
      <c r="A34" s="7"/>
      <c r="B34" s="73"/>
      <c r="C34" s="104">
        <v>67</v>
      </c>
      <c r="D34" s="105" t="s">
        <v>56</v>
      </c>
      <c r="E34" s="106">
        <v>150</v>
      </c>
      <c r="F34" s="92">
        <v>36.42</v>
      </c>
      <c r="G34" s="13">
        <v>376.67</v>
      </c>
      <c r="H34" s="13">
        <v>7</v>
      </c>
      <c r="I34" s="13">
        <v>13.83</v>
      </c>
      <c r="J34" s="38">
        <v>55.83</v>
      </c>
    </row>
    <row r="35" spans="1:13" ht="16.5" thickBot="1" x14ac:dyDescent="0.3">
      <c r="A35" s="54"/>
      <c r="B35" s="40"/>
      <c r="C35" s="107"/>
      <c r="D35" s="108"/>
      <c r="E35" s="109"/>
      <c r="F35" s="110">
        <f>SUM(F33:F34)</f>
        <v>52.81</v>
      </c>
      <c r="G35" s="60">
        <f>SUM(G33:G34)</f>
        <v>484.67</v>
      </c>
      <c r="H35" s="60">
        <f>SUM(H33:H34)</f>
        <v>12.8</v>
      </c>
      <c r="I35" s="60">
        <f>SUM(I33:I34)</f>
        <v>18.829999999999998</v>
      </c>
      <c r="J35" s="61">
        <f>SUM(J33:J34)</f>
        <v>65.429999999999993</v>
      </c>
    </row>
    <row r="36" spans="1:13" ht="15.75" x14ac:dyDescent="0.25">
      <c r="A36" s="3" t="s">
        <v>13</v>
      </c>
      <c r="B36" s="4" t="s">
        <v>14</v>
      </c>
      <c r="C36" s="111">
        <v>1</v>
      </c>
      <c r="D36" s="112" t="s">
        <v>57</v>
      </c>
      <c r="E36" s="113">
        <v>50</v>
      </c>
      <c r="F36" s="114">
        <f>23.8*50/75</f>
        <v>15.866666666666667</v>
      </c>
      <c r="G36" s="115">
        <f>30*45/75</f>
        <v>18</v>
      </c>
      <c r="H36" s="116">
        <f>2.33*45/75</f>
        <v>1.3980000000000001</v>
      </c>
      <c r="I36" s="116">
        <f>0.15*45/75</f>
        <v>0.09</v>
      </c>
      <c r="J36" s="117">
        <f>4.88*45/75</f>
        <v>2.9279999999999999</v>
      </c>
    </row>
    <row r="37" spans="1:13" ht="45" x14ac:dyDescent="0.25">
      <c r="A37" s="7"/>
      <c r="B37" s="8" t="s">
        <v>15</v>
      </c>
      <c r="C37" s="49">
        <v>55</v>
      </c>
      <c r="D37" s="50" t="s">
        <v>51</v>
      </c>
      <c r="E37" s="78" t="s">
        <v>61</v>
      </c>
      <c r="F37" s="59">
        <f>5.54*170/185+6.13*65/65+5.89*1.5</f>
        <v>20.055810810810812</v>
      </c>
      <c r="G37" s="9">
        <v>193.5</v>
      </c>
      <c r="H37" s="9">
        <v>5.23</v>
      </c>
      <c r="I37" s="9">
        <v>6.28</v>
      </c>
      <c r="J37" s="10">
        <v>29</v>
      </c>
      <c r="M37" s="1" t="s">
        <v>35</v>
      </c>
    </row>
    <row r="38" spans="1:13" ht="30" x14ac:dyDescent="0.25">
      <c r="A38" s="7"/>
      <c r="B38" s="118" t="s">
        <v>16</v>
      </c>
      <c r="C38" s="79">
        <v>14</v>
      </c>
      <c r="D38" s="80" t="s">
        <v>53</v>
      </c>
      <c r="E38" s="81" t="s">
        <v>50</v>
      </c>
      <c r="F38" s="82">
        <v>42.02</v>
      </c>
      <c r="G38" s="83">
        <v>214.2</v>
      </c>
      <c r="H38" s="83">
        <v>13.62</v>
      </c>
      <c r="I38" s="83">
        <v>12.68</v>
      </c>
      <c r="J38" s="84">
        <v>7.61</v>
      </c>
    </row>
    <row r="39" spans="1:13" ht="15.75" x14ac:dyDescent="0.25">
      <c r="A39" s="7"/>
      <c r="B39" s="8" t="s">
        <v>40</v>
      </c>
      <c r="C39" s="49">
        <v>71</v>
      </c>
      <c r="D39" s="50" t="s">
        <v>42</v>
      </c>
      <c r="E39" s="45" t="s">
        <v>52</v>
      </c>
      <c r="F39" s="59">
        <v>18.5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 x14ac:dyDescent="0.25">
      <c r="A40" s="7"/>
      <c r="B40" s="118" t="s">
        <v>25</v>
      </c>
      <c r="C40" s="79">
        <v>17</v>
      </c>
      <c r="D40" s="80" t="s">
        <v>58</v>
      </c>
      <c r="E40" s="81">
        <v>200</v>
      </c>
      <c r="F40" s="82">
        <v>5.13</v>
      </c>
      <c r="G40" s="83">
        <v>80</v>
      </c>
      <c r="H40" s="83">
        <v>0.44</v>
      </c>
      <c r="I40" s="83">
        <v>0</v>
      </c>
      <c r="J40" s="84">
        <v>18.899999999999999</v>
      </c>
    </row>
    <row r="41" spans="1:13" ht="15.75" x14ac:dyDescent="0.25">
      <c r="A41" s="7"/>
      <c r="B41" s="8" t="s">
        <v>19</v>
      </c>
      <c r="C41" s="49" t="s">
        <v>22</v>
      </c>
      <c r="D41" s="50" t="s">
        <v>26</v>
      </c>
      <c r="E41" s="45" t="s">
        <v>59</v>
      </c>
      <c r="F41" s="59">
        <f>68*0.036</f>
        <v>2.448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 x14ac:dyDescent="0.25">
      <c r="A42" s="7"/>
      <c r="B42" s="14" t="s">
        <v>17</v>
      </c>
      <c r="C42" s="51" t="s">
        <v>22</v>
      </c>
      <c r="D42" s="52" t="s">
        <v>23</v>
      </c>
      <c r="E42" s="46" t="s">
        <v>64</v>
      </c>
      <c r="F42" s="62">
        <v>1.61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 x14ac:dyDescent="0.3">
      <c r="A43" s="7"/>
      <c r="B43" s="40"/>
      <c r="C43" s="41"/>
      <c r="D43" s="41"/>
      <c r="E43" s="48"/>
      <c r="F43" s="63">
        <f>SUM(F36:F42)</f>
        <v>105.63047747747747</v>
      </c>
      <c r="G43" s="42">
        <f>SUM(G36:G42)</f>
        <v>816.30000000000007</v>
      </c>
      <c r="H43" s="42">
        <f>SUM(H36:H42)</f>
        <v>29.399000000000001</v>
      </c>
      <c r="I43" s="42">
        <f>SUM(I36:I42)</f>
        <v>26.520000000000003</v>
      </c>
      <c r="J43" s="43">
        <f>SUM(J36:J42)</f>
        <v>110.14999999999999</v>
      </c>
    </row>
    <row r="44" spans="1:13" x14ac:dyDescent="0.25">
      <c r="A44" s="23" t="s">
        <v>30</v>
      </c>
    </row>
    <row r="45" spans="1:13" x14ac:dyDescent="0.25">
      <c r="A45" s="23" t="s">
        <v>38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1 F14 F35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>
      <selection activeCell="I1" sqref="I1"/>
    </sheetView>
  </sheetViews>
  <sheetFormatPr defaultColWidth="8.85546875" defaultRowHeight="15" x14ac:dyDescent="0.25"/>
  <cols>
    <col min="1" max="1" width="11.7109375" style="24" bestFit="1" customWidth="1"/>
    <col min="2" max="2" width="11.5703125" style="24" customWidth="1"/>
    <col min="3" max="3" width="7.140625" style="24" bestFit="1" customWidth="1"/>
    <col min="4" max="4" width="24.7109375" style="24" bestFit="1" customWidth="1"/>
    <col min="5" max="5" width="8.140625" style="25" bestFit="1" customWidth="1"/>
    <col min="6" max="6" width="7.140625" style="25" bestFit="1" customWidth="1"/>
    <col min="7" max="7" width="7.7109375" style="24" customWidth="1"/>
    <col min="8" max="8" width="6.140625" style="24" bestFit="1" customWidth="1"/>
    <col min="9" max="10" width="11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23" t="s">
        <v>67</v>
      </c>
      <c r="C1" s="124"/>
      <c r="D1" s="125"/>
      <c r="E1" s="25" t="s">
        <v>28</v>
      </c>
      <c r="F1" s="26"/>
      <c r="H1" s="24" t="s">
        <v>1</v>
      </c>
      <c r="I1" s="27">
        <v>44855</v>
      </c>
    </row>
    <row r="2" spans="1:10" ht="15.75" thickBot="1" x14ac:dyDescent="0.3">
      <c r="B2" s="28" t="s">
        <v>31</v>
      </c>
    </row>
    <row r="3" spans="1:10" s="29" customFormat="1" ht="30.75" thickBot="1" x14ac:dyDescent="0.3">
      <c r="A3" s="64" t="s">
        <v>2</v>
      </c>
      <c r="B3" s="65" t="s">
        <v>3</v>
      </c>
      <c r="C3" s="65" t="s">
        <v>20</v>
      </c>
      <c r="D3" s="65" t="s">
        <v>4</v>
      </c>
      <c r="E3" s="66" t="s">
        <v>21</v>
      </c>
      <c r="F3" s="66" t="s">
        <v>5</v>
      </c>
      <c r="G3" s="67" t="s">
        <v>6</v>
      </c>
      <c r="H3" s="65" t="s">
        <v>7</v>
      </c>
      <c r="I3" s="65" t="s">
        <v>8</v>
      </c>
      <c r="J3" s="68" t="s">
        <v>9</v>
      </c>
    </row>
    <row r="4" spans="1:10" s="29" customFormat="1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21.58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" customHeight="1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20.66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14</v>
      </c>
      <c r="F6" s="82">
        <f>12.92*14/12</f>
        <v>15.073333333333332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12</v>
      </c>
      <c r="F7" s="82">
        <f>12.51*12/10</f>
        <v>15.012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150*0.038*1.33</f>
        <v>7.5810000000000004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29</v>
      </c>
      <c r="F9" s="82">
        <f>55.37*0.029</f>
        <v>1.6057300000000001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30</v>
      </c>
      <c r="F10" s="82">
        <f>105.6*0.029</f>
        <v>3.0623999999999998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 x14ac:dyDescent="0.3">
      <c r="A11" s="55"/>
      <c r="B11" s="56"/>
      <c r="C11" s="97"/>
      <c r="D11" s="98"/>
      <c r="E11" s="99"/>
      <c r="F11" s="100">
        <v>84</v>
      </c>
      <c r="G11" s="57">
        <f>SUM(G4:G10)</f>
        <v>692.76</v>
      </c>
      <c r="H11" s="57">
        <f>SUM(H4:H10)</f>
        <v>19.033333333333331</v>
      </c>
      <c r="I11" s="57">
        <f>SUM(I4:I10)</f>
        <v>31.816500000000001</v>
      </c>
      <c r="J11" s="75">
        <f>SUM(J4:J10)</f>
        <v>73.909333333333322</v>
      </c>
    </row>
    <row r="12" spans="1:10" ht="30" x14ac:dyDescent="0.25">
      <c r="A12" s="31"/>
      <c r="B12" s="118" t="s">
        <v>16</v>
      </c>
      <c r="C12" s="79">
        <v>14</v>
      </c>
      <c r="D12" s="80" t="s">
        <v>53</v>
      </c>
      <c r="E12" s="81" t="s">
        <v>39</v>
      </c>
      <c r="F12" s="82">
        <v>47.23</v>
      </c>
      <c r="G12" s="83">
        <v>214.2</v>
      </c>
      <c r="H12" s="83">
        <v>13.62</v>
      </c>
      <c r="I12" s="83">
        <v>12.68</v>
      </c>
      <c r="J12" s="84">
        <v>7.61</v>
      </c>
    </row>
    <row r="13" spans="1:10" ht="30" x14ac:dyDescent="0.25">
      <c r="A13" s="31"/>
      <c r="B13" s="118" t="s">
        <v>40</v>
      </c>
      <c r="C13" s="79">
        <v>24</v>
      </c>
      <c r="D13" s="80" t="s">
        <v>54</v>
      </c>
      <c r="E13" s="81" t="s">
        <v>47</v>
      </c>
      <c r="F13" s="82">
        <v>24.71</v>
      </c>
      <c r="G13" s="83">
        <v>300.94</v>
      </c>
      <c r="H13" s="83">
        <v>6.28</v>
      </c>
      <c r="I13" s="83">
        <v>9.94</v>
      </c>
      <c r="J13" s="84">
        <v>46.69</v>
      </c>
    </row>
    <row r="14" spans="1:10" ht="15" customHeight="1" x14ac:dyDescent="0.25">
      <c r="A14" s="31"/>
      <c r="B14" s="119" t="s">
        <v>41</v>
      </c>
      <c r="C14" s="93">
        <v>15</v>
      </c>
      <c r="D14" s="94" t="s">
        <v>46</v>
      </c>
      <c r="E14" s="95">
        <v>20</v>
      </c>
      <c r="F14" s="82">
        <f>3.33*20/25</f>
        <v>2.6639999999999997</v>
      </c>
      <c r="G14" s="83">
        <f>64.7*15/10</f>
        <v>97.05</v>
      </c>
      <c r="H14" s="83">
        <f>0.08*15/10</f>
        <v>0.12</v>
      </c>
      <c r="I14" s="83">
        <f>7.15*15/10</f>
        <v>10.725</v>
      </c>
      <c r="J14" s="84">
        <f>0.12*15/10</f>
        <v>0.18</v>
      </c>
    </row>
    <row r="15" spans="1:10" ht="16.149999999999999" customHeight="1" x14ac:dyDescent="0.25">
      <c r="A15" s="31"/>
      <c r="B15" s="8" t="s">
        <v>41</v>
      </c>
      <c r="C15" s="104">
        <v>67</v>
      </c>
      <c r="D15" s="105" t="s">
        <v>56</v>
      </c>
      <c r="E15" s="106">
        <v>50</v>
      </c>
      <c r="F15" s="92">
        <f>32.17*50/100</f>
        <v>16.085000000000001</v>
      </c>
      <c r="G15" s="13">
        <v>376.67</v>
      </c>
      <c r="H15" s="13">
        <v>7</v>
      </c>
      <c r="I15" s="13">
        <v>13.83</v>
      </c>
      <c r="J15" s="38">
        <v>55.83</v>
      </c>
    </row>
    <row r="16" spans="1:10" ht="15.75" x14ac:dyDescent="0.25">
      <c r="A16" s="31"/>
      <c r="B16" s="8" t="s">
        <v>25</v>
      </c>
      <c r="C16" s="49">
        <v>17</v>
      </c>
      <c r="D16" s="50" t="s">
        <v>48</v>
      </c>
      <c r="E16" s="45">
        <v>200</v>
      </c>
      <c r="F16" s="59">
        <v>6.82</v>
      </c>
      <c r="G16" s="9">
        <v>136</v>
      </c>
      <c r="H16" s="9">
        <v>0.6</v>
      </c>
      <c r="I16" s="9">
        <v>0</v>
      </c>
      <c r="J16" s="10">
        <v>33</v>
      </c>
    </row>
    <row r="17" spans="1:10" ht="15.75" x14ac:dyDescent="0.25">
      <c r="A17" s="31"/>
      <c r="B17" s="8" t="s">
        <v>19</v>
      </c>
      <c r="C17" s="49" t="s">
        <v>22</v>
      </c>
      <c r="D17" s="50" t="s">
        <v>26</v>
      </c>
      <c r="E17" s="45" t="s">
        <v>60</v>
      </c>
      <c r="F17" s="59">
        <f>81.6*0.02</f>
        <v>1.6319999999999999</v>
      </c>
      <c r="G17" s="9">
        <f>62.4*36/30</f>
        <v>74.88000000000001</v>
      </c>
      <c r="H17" s="9">
        <f>2.4*36/30</f>
        <v>2.88</v>
      </c>
      <c r="I17" s="9">
        <f>0.45*36/30</f>
        <v>0.53999999999999992</v>
      </c>
      <c r="J17" s="10">
        <f>11.37*36/30</f>
        <v>13.644</v>
      </c>
    </row>
    <row r="18" spans="1:10" ht="15.75" x14ac:dyDescent="0.25">
      <c r="A18" s="31"/>
      <c r="B18" s="14" t="s">
        <v>17</v>
      </c>
      <c r="C18" s="51" t="s">
        <v>22</v>
      </c>
      <c r="D18" s="52" t="s">
        <v>23</v>
      </c>
      <c r="E18" s="46" t="s">
        <v>60</v>
      </c>
      <c r="F18" s="62">
        <f>55.37*0.02</f>
        <v>1.1073999999999999</v>
      </c>
      <c r="G18" s="11">
        <f>60*36/30</f>
        <v>72</v>
      </c>
      <c r="H18" s="11">
        <f>1.47*36/30</f>
        <v>1.764</v>
      </c>
      <c r="I18" s="11">
        <f>0.3*36/30</f>
        <v>0.36</v>
      </c>
      <c r="J18" s="12">
        <f>13.44*36/30</f>
        <v>16.128</v>
      </c>
    </row>
    <row r="19" spans="1:10" ht="16.5" thickBot="1" x14ac:dyDescent="0.3">
      <c r="A19" s="33"/>
      <c r="B19" s="34"/>
      <c r="C19" s="35"/>
      <c r="D19" s="35"/>
      <c r="E19" s="58"/>
      <c r="F19" s="69">
        <v>100</v>
      </c>
      <c r="G19" s="36">
        <f>SUM(G12:G18)</f>
        <v>1271.74</v>
      </c>
      <c r="H19" s="36">
        <f>SUM(H12:H18)</f>
        <v>32.264000000000003</v>
      </c>
      <c r="I19" s="36">
        <f>SUM(I12:I18)</f>
        <v>48.074999999999996</v>
      </c>
      <c r="J19" s="37">
        <f>SUM(J12:J18)</f>
        <v>173.08199999999999</v>
      </c>
    </row>
    <row r="20" spans="1:10" ht="31.5" x14ac:dyDescent="0.25">
      <c r="A20" s="30"/>
      <c r="B20" s="8" t="s">
        <v>15</v>
      </c>
      <c r="C20" s="49">
        <v>55</v>
      </c>
      <c r="D20" s="50" t="s">
        <v>43</v>
      </c>
      <c r="E20" s="78" t="s">
        <v>62</v>
      </c>
      <c r="F20" s="59">
        <f>7.76*175/185+8.15*65/65+7.84*1</f>
        <v>23.330540540540539</v>
      </c>
      <c r="G20" s="9">
        <v>193.5</v>
      </c>
      <c r="H20" s="9">
        <v>5.23</v>
      </c>
      <c r="I20" s="9">
        <v>6.28</v>
      </c>
      <c r="J20" s="10">
        <v>29</v>
      </c>
    </row>
    <row r="21" spans="1:10" ht="30" x14ac:dyDescent="0.25">
      <c r="A21" s="31"/>
      <c r="B21" s="118" t="s">
        <v>16</v>
      </c>
      <c r="C21" s="79">
        <v>14</v>
      </c>
      <c r="D21" s="80" t="s">
        <v>53</v>
      </c>
      <c r="E21" s="81" t="s">
        <v>39</v>
      </c>
      <c r="F21" s="82">
        <v>47.23</v>
      </c>
      <c r="G21" s="83">
        <v>214.2</v>
      </c>
      <c r="H21" s="83">
        <v>13.62</v>
      </c>
      <c r="I21" s="83">
        <v>12.68</v>
      </c>
      <c r="J21" s="84">
        <v>7.61</v>
      </c>
    </row>
    <row r="22" spans="1:10" ht="30" x14ac:dyDescent="0.25">
      <c r="A22" s="31"/>
      <c r="B22" s="118" t="s">
        <v>40</v>
      </c>
      <c r="C22" s="79">
        <v>24</v>
      </c>
      <c r="D22" s="80" t="s">
        <v>54</v>
      </c>
      <c r="E22" s="81" t="s">
        <v>47</v>
      </c>
      <c r="F22" s="82">
        <v>24.71</v>
      </c>
      <c r="G22" s="83">
        <v>300.94</v>
      </c>
      <c r="H22" s="83">
        <v>6.28</v>
      </c>
      <c r="I22" s="83">
        <v>9.94</v>
      </c>
      <c r="J22" s="84">
        <v>46.69</v>
      </c>
    </row>
    <row r="23" spans="1:10" ht="13.9" customHeight="1" x14ac:dyDescent="0.25">
      <c r="A23" s="31"/>
      <c r="B23" s="119" t="s">
        <v>41</v>
      </c>
      <c r="C23" s="93">
        <v>15</v>
      </c>
      <c r="D23" s="94" t="s">
        <v>46</v>
      </c>
      <c r="E23" s="95">
        <v>25</v>
      </c>
      <c r="F23" s="82">
        <f>3.33*25/25</f>
        <v>3.33</v>
      </c>
      <c r="G23" s="83">
        <f>64.7*15/10</f>
        <v>97.05</v>
      </c>
      <c r="H23" s="83">
        <f>0.08*15/10</f>
        <v>0.12</v>
      </c>
      <c r="I23" s="83">
        <f>7.15*15/10</f>
        <v>10.725</v>
      </c>
      <c r="J23" s="84">
        <f>0.12*15/10</f>
        <v>0.18</v>
      </c>
    </row>
    <row r="24" spans="1:10" ht="15.75" x14ac:dyDescent="0.25">
      <c r="A24" s="31"/>
      <c r="B24" s="8" t="s">
        <v>41</v>
      </c>
      <c r="C24" s="104">
        <v>67</v>
      </c>
      <c r="D24" s="105" t="s">
        <v>56</v>
      </c>
      <c r="E24" s="106">
        <v>50</v>
      </c>
      <c r="F24" s="92">
        <f>32.17*50/100</f>
        <v>16.085000000000001</v>
      </c>
      <c r="G24" s="13">
        <v>376.67</v>
      </c>
      <c r="H24" s="13">
        <v>7</v>
      </c>
      <c r="I24" s="13">
        <v>13.83</v>
      </c>
      <c r="J24" s="38">
        <v>55.83</v>
      </c>
    </row>
    <row r="25" spans="1:10" ht="15.75" x14ac:dyDescent="0.25">
      <c r="A25" s="31"/>
      <c r="B25" s="8" t="s">
        <v>25</v>
      </c>
      <c r="C25" s="49">
        <v>17</v>
      </c>
      <c r="D25" s="50" t="s">
        <v>48</v>
      </c>
      <c r="E25" s="45">
        <v>200</v>
      </c>
      <c r="F25" s="59">
        <v>6.82</v>
      </c>
      <c r="G25" s="9">
        <v>136</v>
      </c>
      <c r="H25" s="9">
        <v>0.6</v>
      </c>
      <c r="I25" s="9">
        <v>0</v>
      </c>
      <c r="J25" s="10">
        <v>33</v>
      </c>
    </row>
    <row r="26" spans="1:10" ht="15.75" x14ac:dyDescent="0.25">
      <c r="A26" s="31"/>
      <c r="B26" s="8" t="s">
        <v>19</v>
      </c>
      <c r="C26" s="49" t="s">
        <v>22</v>
      </c>
      <c r="D26" s="50" t="s">
        <v>26</v>
      </c>
      <c r="E26" s="45" t="s">
        <v>65</v>
      </c>
      <c r="F26" s="59">
        <f>81.6*0.026</f>
        <v>2.1215999999999999</v>
      </c>
      <c r="G26" s="9">
        <f>62.4*36/30</f>
        <v>74.88000000000001</v>
      </c>
      <c r="H26" s="9">
        <f>2.4*36/30</f>
        <v>2.88</v>
      </c>
      <c r="I26" s="9">
        <f>0.45*36/30</f>
        <v>0.53999999999999992</v>
      </c>
      <c r="J26" s="10">
        <f>11.37*36/30</f>
        <v>13.644</v>
      </c>
    </row>
    <row r="27" spans="1:10" ht="15.75" x14ac:dyDescent="0.25">
      <c r="A27" s="31"/>
      <c r="B27" s="14" t="s">
        <v>17</v>
      </c>
      <c r="C27" s="51" t="s">
        <v>22</v>
      </c>
      <c r="D27" s="52" t="s">
        <v>23</v>
      </c>
      <c r="E27" s="46" t="s">
        <v>66</v>
      </c>
      <c r="F27" s="62">
        <v>1.37</v>
      </c>
      <c r="G27" s="11">
        <f>60*36/30</f>
        <v>72</v>
      </c>
      <c r="H27" s="11">
        <f>1.47*36/30</f>
        <v>1.764</v>
      </c>
      <c r="I27" s="11">
        <f>0.3*36/30</f>
        <v>0.36</v>
      </c>
      <c r="J27" s="12">
        <f>13.44*36/30</f>
        <v>16.128</v>
      </c>
    </row>
    <row r="28" spans="1:10" ht="16.5" thickBot="1" x14ac:dyDescent="0.3">
      <c r="A28" s="33"/>
      <c r="B28" s="34"/>
      <c r="C28" s="35"/>
      <c r="D28" s="35"/>
      <c r="E28" s="58"/>
      <c r="F28" s="69">
        <f>SUM(F20:F27)</f>
        <v>124.99714054054053</v>
      </c>
      <c r="G28" s="36">
        <f>SUM(G21:G27)</f>
        <v>1271.74</v>
      </c>
      <c r="H28" s="36">
        <f>SUM(H21:H27)</f>
        <v>32.264000000000003</v>
      </c>
      <c r="I28" s="36">
        <f>SUM(I21:I27)</f>
        <v>48.074999999999996</v>
      </c>
      <c r="J28" s="37">
        <f>SUM(J21:J27)</f>
        <v>173.08199999999999</v>
      </c>
    </row>
    <row r="29" spans="1:10" s="1" customFormat="1" x14ac:dyDescent="0.25">
      <c r="A29" s="23" t="s">
        <v>30</v>
      </c>
      <c r="E29" s="17"/>
      <c r="F29" s="17"/>
    </row>
    <row r="30" spans="1:10" s="1" customFormat="1" x14ac:dyDescent="0.25">
      <c r="A30" s="23" t="s">
        <v>38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E32" s="17"/>
      <c r="F32" s="17"/>
    </row>
    <row r="33" spans="1:6" s="1" customFormat="1" x14ac:dyDescent="0.25">
      <c r="E33" s="17"/>
      <c r="F33" s="17"/>
    </row>
    <row r="38" spans="1:6" x14ac:dyDescent="0.25">
      <c r="A38" s="23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23"/>
      <c r="B40" s="1"/>
      <c r="C40" s="1"/>
      <c r="D40" s="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4 F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2022-10-20T11:22:34Z</dcterms:modified>
</cp:coreProperties>
</file>