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949A48ED-80E4-4AA6-95EB-1666C45091E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18" i="2"/>
  <c r="F32" i="1"/>
  <c r="F39" i="1" s="1"/>
  <c r="F35" i="1"/>
  <c r="F33" i="1"/>
  <c r="F19" i="1"/>
  <c r="F18" i="1"/>
  <c r="F13" i="1"/>
  <c r="F14" i="1"/>
  <c r="F16" i="1"/>
  <c r="F17" i="2"/>
  <c r="F19" i="2"/>
  <c r="F15" i="2"/>
  <c r="F11" i="2"/>
  <c r="F12" i="2"/>
  <c r="F9" i="2"/>
  <c r="J7" i="2"/>
  <c r="I7" i="2"/>
  <c r="H7" i="2"/>
  <c r="G7" i="2"/>
  <c r="F7" i="2"/>
  <c r="F4" i="2"/>
  <c r="F23" i="2" l="1"/>
  <c r="F6" i="2" l="1"/>
  <c r="F38" i="1"/>
  <c r="F26" i="1"/>
  <c r="F23" i="1"/>
  <c r="F25" i="1"/>
  <c r="F8" i="1"/>
  <c r="F7" i="1"/>
  <c r="F6" i="1"/>
  <c r="G28" i="1"/>
  <c r="F15" i="1"/>
  <c r="F4" i="1"/>
  <c r="G9" i="1"/>
  <c r="J30" i="1"/>
  <c r="I30" i="1"/>
  <c r="H30" i="1"/>
  <c r="G30" i="1"/>
  <c r="F30" i="1"/>
  <c r="J11" i="1"/>
  <c r="I11" i="1"/>
  <c r="H11" i="1"/>
  <c r="G11" i="1"/>
  <c r="F28" i="1" l="1"/>
  <c r="F9" i="1"/>
  <c r="J22" i="2"/>
  <c r="I22" i="2"/>
  <c r="H22" i="2"/>
  <c r="G22" i="2"/>
  <c r="J21" i="2"/>
  <c r="I21" i="2"/>
  <c r="H21" i="2"/>
  <c r="G21" i="2"/>
  <c r="H20" i="2"/>
  <c r="J15" i="2"/>
  <c r="I15" i="2"/>
  <c r="H15" i="2"/>
  <c r="G15" i="2"/>
  <c r="J14" i="2"/>
  <c r="I14" i="2"/>
  <c r="H14" i="2"/>
  <c r="G14" i="2"/>
  <c r="F10" i="2"/>
  <c r="J9" i="2"/>
  <c r="I9" i="2"/>
  <c r="H9" i="2"/>
  <c r="G9" i="2"/>
  <c r="J8" i="2"/>
  <c r="I8" i="2"/>
  <c r="H8" i="2"/>
  <c r="G8" i="2"/>
  <c r="J6" i="2"/>
  <c r="I6" i="2"/>
  <c r="H6" i="2"/>
  <c r="G6" i="2"/>
  <c r="G10" i="2" s="1"/>
  <c r="J38" i="1"/>
  <c r="I38" i="1"/>
  <c r="H38" i="1"/>
  <c r="G38" i="1"/>
  <c r="J37" i="1"/>
  <c r="J39" i="1" s="1"/>
  <c r="I37" i="1"/>
  <c r="H37" i="1"/>
  <c r="H39" i="1" s="1"/>
  <c r="G37" i="1"/>
  <c r="G39" i="1" s="1"/>
  <c r="I32" i="1"/>
  <c r="I39" i="1" s="1"/>
  <c r="H32" i="1"/>
  <c r="G32" i="1"/>
  <c r="I31" i="1"/>
  <c r="H31" i="1"/>
  <c r="G31" i="1"/>
  <c r="J31" i="1"/>
  <c r="J28" i="1"/>
  <c r="I28" i="1"/>
  <c r="H28" i="1"/>
  <c r="J25" i="1"/>
  <c r="I25" i="1"/>
  <c r="H25" i="1"/>
  <c r="G25" i="1"/>
  <c r="H20" i="1"/>
  <c r="J19" i="1"/>
  <c r="I19" i="1"/>
  <c r="H19" i="1"/>
  <c r="G19" i="1"/>
  <c r="J18" i="1"/>
  <c r="J20" i="1" s="1"/>
  <c r="I18" i="1"/>
  <c r="I20" i="1" s="1"/>
  <c r="H18" i="1"/>
  <c r="G18" i="1"/>
  <c r="I13" i="1"/>
  <c r="H13" i="1"/>
  <c r="G13" i="1"/>
  <c r="G20" i="1" s="1"/>
  <c r="J12" i="1"/>
  <c r="I12" i="1"/>
  <c r="H12" i="1"/>
  <c r="G12" i="1"/>
  <c r="H9" i="1"/>
  <c r="J9" i="1"/>
  <c r="I9" i="1"/>
  <c r="F16" i="2" l="1"/>
  <c r="G16" i="2"/>
  <c r="H16" i="2"/>
  <c r="H10" i="2"/>
  <c r="J23" i="2"/>
  <c r="I10" i="2"/>
  <c r="I16" i="2"/>
  <c r="J10" i="2"/>
  <c r="J16" i="2"/>
  <c r="H23" i="2"/>
  <c r="G23" i="2"/>
  <c r="I23" i="2"/>
</calcChain>
</file>

<file path=xl/sharedStrings.xml><?xml version="1.0" encoding="utf-8"?>
<sst xmlns="http://schemas.openxmlformats.org/spreadsheetml/2006/main" count="175" uniqueCount="71">
  <si>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</si>
  <si>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</si>
  <si>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</si>
  <si>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</si>
  <si>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</si>
  <si>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</si>
  <si>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</si>
  <si>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</si>
  <si>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</si>
  <si>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</si>
  <si>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</si>
  <si>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</si>
  <si>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</si>
  <si>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</si>
  <si>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</si>
  <si>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</si>
  <si>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</si>
  <si>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</si>
  <si>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</si>
  <si>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</si>
  <si>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</si>
  <si>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</si>
  <si>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</si>
  <si>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</si>
  <si>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</si>
  <si>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</si>
  <si>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</si>
  <si>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</si>
  <si>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</si>
  <si>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</si>
  <si>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</si>
  <si>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</si>
  <si>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</si>
  <si>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</si>
  <si>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</si>
  <si>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</si>
  <si>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</si>
  <si>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</si>
  <si>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</si>
  <si>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</si>
  <si>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</si>
  <si>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</si>
  <si>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</si>
  <si>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</si>
  <si>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</si>
  <si>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</si>
  <si>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</si>
  <si>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180</t>
  </si>
  <si>
    <t>30</t>
  </si>
  <si>
    <t>"___"_____2022</t>
  </si>
  <si>
    <t>100</t>
  </si>
  <si>
    <t>Чай с лимоном</t>
  </si>
  <si>
    <t>Сок</t>
  </si>
  <si>
    <t>Пицца школьная</t>
  </si>
  <si>
    <t>Конфета "35"</t>
  </si>
  <si>
    <t>160/40</t>
  </si>
  <si>
    <t>22</t>
  </si>
  <si>
    <t>42</t>
  </si>
  <si>
    <t>Огурец соленый</t>
  </si>
  <si>
    <t>Творожное печенье</t>
  </si>
  <si>
    <t>19</t>
  </si>
  <si>
    <t>35</t>
  </si>
  <si>
    <t>Щи из свежей капусты с картофелем  и мясом со сметаной</t>
  </si>
  <si>
    <t>25</t>
  </si>
  <si>
    <t>150</t>
  </si>
  <si>
    <t>245/5</t>
  </si>
  <si>
    <t>45</t>
  </si>
  <si>
    <t>41</t>
  </si>
  <si>
    <t>40</t>
  </si>
  <si>
    <t>235/10/5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</si>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</sst>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0" fontId="6" fillId="0" borderId="6" xfId="0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2" fontId="7" fillId="0" borderId="1" xfId="0" applyNumberFormat="1" applyFont="1" applyBorder="1"/>
    <xf numFmtId="2" fontId="7" fillId="0" borderId="17" xfId="0" applyNumberFormat="1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3" fillId="0" borderId="11" xfId="0" applyFont="1" applyBorder="1"/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B1" sqref="B1:D1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5" bestFit="1" customWidth="1"/>
    <col min="6" max="6" width="8.33203125" style="5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138" t="s">
        <v>70</v>
      </c>
      <c r="C1" s="139"/>
      <c r="D1" s="140"/>
      <c r="E1" s="5" t="s">
        <v>28</v>
      </c>
      <c r="F1" s="4"/>
      <c r="H1" s="1" t="s">
        <v>1</v>
      </c>
      <c r="I1" s="3" t="s">
        <v>49</v>
      </c>
    </row>
    <row r="2" spans="1:10" ht="15" thickBot="1" x14ac:dyDescent="0.35">
      <c r="B2" s="2" t="s">
        <v>27</v>
      </c>
    </row>
    <row r="3" spans="1:10" s="10" customFormat="1" ht="29.4" thickBot="1" x14ac:dyDescent="0.35">
      <c r="A3" s="121" t="s">
        <v>2</v>
      </c>
      <c r="B3" s="122" t="s">
        <v>3</v>
      </c>
      <c r="C3" s="122" t="s">
        <v>20</v>
      </c>
      <c r="D3" s="122" t="s">
        <v>4</v>
      </c>
      <c r="E3" s="123" t="s">
        <v>21</v>
      </c>
      <c r="F3" s="123" t="s">
        <v>5</v>
      </c>
      <c r="G3" s="124" t="s">
        <v>6</v>
      </c>
      <c r="H3" s="122" t="s">
        <v>7</v>
      </c>
      <c r="I3" s="122" t="s">
        <v>8</v>
      </c>
      <c r="J3" s="125" t="s">
        <v>9</v>
      </c>
    </row>
    <row r="4" spans="1:10" ht="28.8" x14ac:dyDescent="0.3">
      <c r="A4" s="33" t="s">
        <v>10</v>
      </c>
      <c r="B4" s="61" t="s">
        <v>11</v>
      </c>
      <c r="C4" s="35">
        <v>72</v>
      </c>
      <c r="D4" s="36" t="s">
        <v>37</v>
      </c>
      <c r="E4" s="37" t="s">
        <v>55</v>
      </c>
      <c r="F4" s="38">
        <f>6.72*160/150+47.53*40/50</f>
        <v>45.192</v>
      </c>
      <c r="G4" s="65">
        <v>294</v>
      </c>
      <c r="H4" s="65">
        <v>14.86</v>
      </c>
      <c r="I4" s="65">
        <v>16.579999999999998</v>
      </c>
      <c r="J4" s="66">
        <v>22.8</v>
      </c>
    </row>
    <row r="5" spans="1:10" ht="15.6" x14ac:dyDescent="0.3">
      <c r="A5" s="33"/>
      <c r="B5" s="34" t="s">
        <v>12</v>
      </c>
      <c r="C5" s="62">
        <v>30</v>
      </c>
      <c r="D5" s="63" t="s">
        <v>51</v>
      </c>
      <c r="E5" s="64">
        <v>200</v>
      </c>
      <c r="F5" s="38">
        <v>3</v>
      </c>
      <c r="G5" s="65">
        <v>43</v>
      </c>
      <c r="H5" s="65">
        <v>0.06</v>
      </c>
      <c r="I5" s="65">
        <v>0.01</v>
      </c>
      <c r="J5" s="66">
        <v>10.220000000000001</v>
      </c>
    </row>
    <row r="6" spans="1:10" ht="15.6" x14ac:dyDescent="0.3">
      <c r="A6" s="33"/>
      <c r="B6" s="41" t="s">
        <v>44</v>
      </c>
      <c r="C6" s="35" t="s">
        <v>22</v>
      </c>
      <c r="D6" s="36" t="s">
        <v>54</v>
      </c>
      <c r="E6" s="37" t="s">
        <v>56</v>
      </c>
      <c r="F6" s="38">
        <f>422.4*0.022</f>
        <v>9.2927999999999997</v>
      </c>
      <c r="G6" s="39">
        <v>190.76</v>
      </c>
      <c r="H6" s="39">
        <v>3.22</v>
      </c>
      <c r="I6" s="39">
        <v>4.2</v>
      </c>
      <c r="J6" s="40">
        <v>35.020000000000003</v>
      </c>
    </row>
    <row r="7" spans="1:10" ht="15.6" x14ac:dyDescent="0.3">
      <c r="A7" s="33"/>
      <c r="B7" s="42"/>
      <c r="C7" s="43" t="s">
        <v>22</v>
      </c>
      <c r="D7" s="44" t="s">
        <v>23</v>
      </c>
      <c r="E7" s="45">
        <v>27</v>
      </c>
      <c r="F7" s="46">
        <f>46.14*0.027</f>
        <v>1.2457800000000001</v>
      </c>
      <c r="G7" s="39">
        <v>40</v>
      </c>
      <c r="H7" s="39">
        <v>0.98</v>
      </c>
      <c r="I7" s="39">
        <v>0.2</v>
      </c>
      <c r="J7" s="40">
        <v>8.9499999999999993</v>
      </c>
    </row>
    <row r="8" spans="1:10" ht="15.6" x14ac:dyDescent="0.3">
      <c r="A8" s="33"/>
      <c r="B8" s="47"/>
      <c r="C8" s="43" t="s">
        <v>22</v>
      </c>
      <c r="D8" s="44" t="s">
        <v>36</v>
      </c>
      <c r="E8" s="45">
        <v>27</v>
      </c>
      <c r="F8" s="46">
        <f>68*0.027</f>
        <v>1.8360000000000001</v>
      </c>
      <c r="G8" s="39">
        <v>41.6</v>
      </c>
      <c r="H8" s="39">
        <v>1.6</v>
      </c>
      <c r="I8" s="39">
        <v>0.03</v>
      </c>
      <c r="J8" s="40">
        <v>8.02</v>
      </c>
    </row>
    <row r="9" spans="1:10" ht="16.2" thickBot="1" x14ac:dyDescent="0.35">
      <c r="A9" s="48"/>
      <c r="B9" s="49"/>
      <c r="C9" s="50"/>
      <c r="D9" s="51"/>
      <c r="E9" s="52"/>
      <c r="F9" s="53">
        <f>SUM(F4:F8)</f>
        <v>60.566580000000002</v>
      </c>
      <c r="G9" s="54">
        <f>SUM(G4:G8)</f>
        <v>609.36</v>
      </c>
      <c r="H9" s="54">
        <f>SUM(H4:H8)</f>
        <v>20.720000000000002</v>
      </c>
      <c r="I9" s="54">
        <f>SUM(I4:I8)</f>
        <v>21.02</v>
      </c>
      <c r="J9" s="55">
        <f>SUM(J4:J8)</f>
        <v>85.01</v>
      </c>
    </row>
    <row r="10" spans="1:10" ht="15.6" x14ac:dyDescent="0.3">
      <c r="A10" s="26" t="s">
        <v>24</v>
      </c>
      <c r="B10" s="27"/>
      <c r="C10" s="56">
        <v>25</v>
      </c>
      <c r="D10" s="57" t="s">
        <v>52</v>
      </c>
      <c r="E10" s="58">
        <v>200</v>
      </c>
      <c r="F10" s="126">
        <v>11.82</v>
      </c>
      <c r="G10" s="59">
        <v>136</v>
      </c>
      <c r="H10" s="59">
        <v>0.6</v>
      </c>
      <c r="I10" s="59">
        <v>0</v>
      </c>
      <c r="J10" s="60">
        <v>33</v>
      </c>
    </row>
    <row r="11" spans="1:10" ht="15.6" x14ac:dyDescent="0.3">
      <c r="A11" s="33"/>
      <c r="B11" s="61"/>
      <c r="C11" s="75">
        <v>76</v>
      </c>
      <c r="D11" s="76" t="s">
        <v>53</v>
      </c>
      <c r="E11" s="45">
        <v>100</v>
      </c>
      <c r="F11" s="127">
        <v>34.81</v>
      </c>
      <c r="G11" s="39">
        <f>245*1.05</f>
        <v>257.25</v>
      </c>
      <c r="H11" s="39">
        <f>12.45*1.05</f>
        <v>13.0725</v>
      </c>
      <c r="I11" s="39">
        <f>8.59*1.05</f>
        <v>9.0195000000000007</v>
      </c>
      <c r="J11" s="40">
        <f>6.33*1.05</f>
        <v>6.6465000000000005</v>
      </c>
    </row>
    <row r="12" spans="1:10" ht="16.2" thickBot="1" x14ac:dyDescent="0.35">
      <c r="A12" s="67"/>
      <c r="B12" s="68"/>
      <c r="C12" s="69"/>
      <c r="D12" s="70"/>
      <c r="E12" s="71"/>
      <c r="F12" s="72">
        <v>45.43</v>
      </c>
      <c r="G12" s="73">
        <f>SUM(G10:G11)</f>
        <v>393.25</v>
      </c>
      <c r="H12" s="73">
        <f>SUM(H10:H11)</f>
        <v>13.672499999999999</v>
      </c>
      <c r="I12" s="73">
        <f>SUM(I10:I11)</f>
        <v>9.0195000000000007</v>
      </c>
      <c r="J12" s="74">
        <f>SUM(J10:J11)</f>
        <v>39.646500000000003</v>
      </c>
    </row>
    <row r="13" spans="1:10" ht="15.6" x14ac:dyDescent="0.3">
      <c r="A13" s="26" t="s">
        <v>13</v>
      </c>
      <c r="B13" s="27" t="s">
        <v>14</v>
      </c>
      <c r="C13" s="56">
        <v>54</v>
      </c>
      <c r="D13" s="57" t="s">
        <v>38</v>
      </c>
      <c r="E13" s="29" t="s">
        <v>63</v>
      </c>
      <c r="F13" s="30">
        <f>12.08*25/60</f>
        <v>5.0333333333333332</v>
      </c>
      <c r="G13" s="59">
        <f>75*45/60</f>
        <v>56.25</v>
      </c>
      <c r="H13" s="59">
        <f>0.5*45/60</f>
        <v>0.375</v>
      </c>
      <c r="I13" s="59">
        <f>5.1*45/60</f>
        <v>3.8249999999999997</v>
      </c>
      <c r="J13" s="60">
        <v>9.6</v>
      </c>
    </row>
    <row r="14" spans="1:10" ht="28.8" x14ac:dyDescent="0.3">
      <c r="A14" s="33"/>
      <c r="B14" s="42" t="s">
        <v>15</v>
      </c>
      <c r="C14" s="75">
        <v>33</v>
      </c>
      <c r="D14" s="76" t="s">
        <v>39</v>
      </c>
      <c r="E14" s="77" t="s">
        <v>65</v>
      </c>
      <c r="F14" s="46">
        <f>10.44*245/250+1.77</f>
        <v>12.001199999999999</v>
      </c>
      <c r="G14" s="39">
        <v>108.75</v>
      </c>
      <c r="H14" s="39">
        <v>1.72</v>
      </c>
      <c r="I14" s="39">
        <v>6.18</v>
      </c>
      <c r="J14" s="40">
        <v>11.66</v>
      </c>
    </row>
    <row r="15" spans="1:10" ht="15.6" x14ac:dyDescent="0.3">
      <c r="A15" s="33"/>
      <c r="B15" s="42" t="s">
        <v>16</v>
      </c>
      <c r="C15" s="75">
        <v>58</v>
      </c>
      <c r="D15" s="76" t="s">
        <v>42</v>
      </c>
      <c r="E15" s="77" t="s">
        <v>34</v>
      </c>
      <c r="F15" s="46">
        <f>45.42*90/90</f>
        <v>45.42</v>
      </c>
      <c r="G15" s="39">
        <v>257.39999999999998</v>
      </c>
      <c r="H15" s="39">
        <v>16.02</v>
      </c>
      <c r="I15" s="39">
        <v>15.75</v>
      </c>
      <c r="J15" s="40">
        <v>12.87</v>
      </c>
    </row>
    <row r="16" spans="1:10" ht="15.6" x14ac:dyDescent="0.3">
      <c r="A16" s="33"/>
      <c r="B16" s="42" t="s">
        <v>35</v>
      </c>
      <c r="C16" s="75">
        <v>7</v>
      </c>
      <c r="D16" s="76" t="s">
        <v>40</v>
      </c>
      <c r="E16" s="77" t="s">
        <v>64</v>
      </c>
      <c r="F16" s="46">
        <f>19.88*150/180</f>
        <v>16.566666666666666</v>
      </c>
      <c r="G16" s="39">
        <v>159.12</v>
      </c>
      <c r="H16" s="39">
        <v>3.74</v>
      </c>
      <c r="I16" s="39">
        <v>6.12</v>
      </c>
      <c r="J16" s="40">
        <v>22.28</v>
      </c>
    </row>
    <row r="17" spans="1:10" ht="15.6" x14ac:dyDescent="0.3">
      <c r="A17" s="33"/>
      <c r="B17" s="42" t="s">
        <v>25</v>
      </c>
      <c r="C17" s="75">
        <v>35</v>
      </c>
      <c r="D17" s="76" t="s">
        <v>41</v>
      </c>
      <c r="E17" s="77">
        <v>200</v>
      </c>
      <c r="F17" s="46">
        <v>9.41</v>
      </c>
      <c r="G17" s="39">
        <v>97</v>
      </c>
      <c r="H17" s="39">
        <v>0.68</v>
      </c>
      <c r="I17" s="39">
        <v>0.28000000000000003</v>
      </c>
      <c r="J17" s="40">
        <v>19.64</v>
      </c>
    </row>
    <row r="18" spans="1:10" ht="15.6" x14ac:dyDescent="0.3">
      <c r="A18" s="33"/>
      <c r="B18" s="42" t="s">
        <v>19</v>
      </c>
      <c r="C18" s="75" t="s">
        <v>22</v>
      </c>
      <c r="D18" s="76" t="s">
        <v>26</v>
      </c>
      <c r="E18" s="77" t="s">
        <v>48</v>
      </c>
      <c r="F18" s="46">
        <f>68*0.03</f>
        <v>2.04</v>
      </c>
      <c r="G18" s="39">
        <f>62.4*37/30</f>
        <v>76.959999999999994</v>
      </c>
      <c r="H18" s="39">
        <f>2.4*37/30</f>
        <v>2.96</v>
      </c>
      <c r="I18" s="39">
        <f>0.45*37/30</f>
        <v>0.55500000000000005</v>
      </c>
      <c r="J18" s="40">
        <f>11.37*37/30</f>
        <v>14.023</v>
      </c>
    </row>
    <row r="19" spans="1:10" ht="15.6" x14ac:dyDescent="0.3">
      <c r="A19" s="33"/>
      <c r="B19" s="78" t="s">
        <v>17</v>
      </c>
      <c r="C19" s="79" t="s">
        <v>22</v>
      </c>
      <c r="D19" s="80" t="s">
        <v>23</v>
      </c>
      <c r="E19" s="81" t="s">
        <v>48</v>
      </c>
      <c r="F19" s="82">
        <f>46.14*0.03</f>
        <v>1.3841999999999999</v>
      </c>
      <c r="G19" s="83">
        <f>60*36/30</f>
        <v>72</v>
      </c>
      <c r="H19" s="83">
        <f>1.47*36/30</f>
        <v>1.764</v>
      </c>
      <c r="I19" s="83">
        <f>0.3*36/30</f>
        <v>0.36</v>
      </c>
      <c r="J19" s="84">
        <f>13.44*36/30</f>
        <v>16.128</v>
      </c>
    </row>
    <row r="20" spans="1:10" ht="16.2" thickBot="1" x14ac:dyDescent="0.35">
      <c r="A20" s="85"/>
      <c r="B20" s="68"/>
      <c r="C20" s="86"/>
      <c r="D20" s="86"/>
      <c r="E20" s="87"/>
      <c r="F20" s="88">
        <v>90.87</v>
      </c>
      <c r="G20" s="89">
        <f>SUM(G13:G19)</f>
        <v>827.48</v>
      </c>
      <c r="H20" s="89">
        <f>SUM(H13:H19)</f>
        <v>27.258999999999997</v>
      </c>
      <c r="I20" s="89">
        <f>SUM(I13:I19)</f>
        <v>33.07</v>
      </c>
      <c r="J20" s="90">
        <f>SUM(J13:J19)</f>
        <v>106.20099999999999</v>
      </c>
    </row>
    <row r="21" spans="1:10" ht="16.2" thickBot="1" x14ac:dyDescent="0.35">
      <c r="B21" s="2" t="s">
        <v>29</v>
      </c>
      <c r="E21" s="18"/>
      <c r="F21" s="18"/>
    </row>
    <row r="22" spans="1:10" ht="29.4" thickBot="1" x14ac:dyDescent="0.35">
      <c r="A22" s="6" t="s">
        <v>2</v>
      </c>
      <c r="B22" s="7" t="s">
        <v>3</v>
      </c>
      <c r="C22" s="7" t="s">
        <v>20</v>
      </c>
      <c r="D22" s="7" t="s">
        <v>4</v>
      </c>
      <c r="E22" s="17" t="s">
        <v>21</v>
      </c>
      <c r="F22" s="17" t="s">
        <v>5</v>
      </c>
      <c r="G22" s="8" t="s">
        <v>6</v>
      </c>
      <c r="H22" s="7" t="s">
        <v>7</v>
      </c>
      <c r="I22" s="7" t="s">
        <v>8</v>
      </c>
      <c r="J22" s="9" t="s">
        <v>9</v>
      </c>
    </row>
    <row r="23" spans="1:10" ht="29.4" thickBot="1" x14ac:dyDescent="0.35">
      <c r="A23" s="26" t="s">
        <v>10</v>
      </c>
      <c r="B23" s="27" t="s">
        <v>11</v>
      </c>
      <c r="C23" s="28">
        <v>72</v>
      </c>
      <c r="D23" s="135" t="s">
        <v>37</v>
      </c>
      <c r="E23" s="136" t="s">
        <v>55</v>
      </c>
      <c r="F23" s="137">
        <f>6.72*160/150+47.53*40/50</f>
        <v>45.192</v>
      </c>
      <c r="G23" s="31">
        <v>294</v>
      </c>
      <c r="H23" s="31">
        <v>14.68</v>
      </c>
      <c r="I23" s="31">
        <v>16.579999999999998</v>
      </c>
      <c r="J23" s="32">
        <v>22.8</v>
      </c>
    </row>
    <row r="24" spans="1:10" ht="15.6" x14ac:dyDescent="0.3">
      <c r="A24" s="33"/>
      <c r="B24" s="34" t="s">
        <v>12</v>
      </c>
      <c r="C24" s="56">
        <v>30</v>
      </c>
      <c r="D24" s="76" t="s">
        <v>51</v>
      </c>
      <c r="E24" s="45">
        <v>200</v>
      </c>
      <c r="F24" s="46">
        <v>3</v>
      </c>
      <c r="G24" s="39">
        <v>43</v>
      </c>
      <c r="H24" s="39">
        <v>0.06</v>
      </c>
      <c r="I24" s="39">
        <v>0.01</v>
      </c>
      <c r="J24" s="40">
        <v>10.220000000000001</v>
      </c>
    </row>
    <row r="25" spans="1:10" ht="15.6" x14ac:dyDescent="0.3">
      <c r="A25" s="33"/>
      <c r="B25" s="41" t="s">
        <v>18</v>
      </c>
      <c r="C25" s="35" t="s">
        <v>22</v>
      </c>
      <c r="D25" s="36" t="s">
        <v>54</v>
      </c>
      <c r="E25" s="37" t="s">
        <v>57</v>
      </c>
      <c r="F25" s="38">
        <f>422.4*0.042</f>
        <v>17.7408</v>
      </c>
      <c r="G25" s="39">
        <f>286.14*40/60</f>
        <v>190.75999999999996</v>
      </c>
      <c r="H25" s="39">
        <f>4.83*40/60</f>
        <v>3.2199999999999998</v>
      </c>
      <c r="I25" s="39">
        <f>6.3*40/60</f>
        <v>4.2</v>
      </c>
      <c r="J25" s="40">
        <f>52.53*40/60</f>
        <v>35.019999999999996</v>
      </c>
    </row>
    <row r="26" spans="1:10" ht="15.6" x14ac:dyDescent="0.3">
      <c r="A26" s="33"/>
      <c r="B26" s="42"/>
      <c r="C26" s="43" t="s">
        <v>22</v>
      </c>
      <c r="D26" s="44" t="s">
        <v>23</v>
      </c>
      <c r="E26" s="45">
        <v>39</v>
      </c>
      <c r="F26" s="46">
        <f>46.14*0.039</f>
        <v>1.7994600000000001</v>
      </c>
      <c r="G26" s="39">
        <v>60</v>
      </c>
      <c r="H26" s="39">
        <v>1.47</v>
      </c>
      <c r="I26" s="39">
        <v>0.3</v>
      </c>
      <c r="J26" s="40">
        <v>13.44</v>
      </c>
    </row>
    <row r="27" spans="1:10" ht="15.6" x14ac:dyDescent="0.3">
      <c r="A27" s="33"/>
      <c r="B27" s="47"/>
      <c r="C27" s="43" t="s">
        <v>22</v>
      </c>
      <c r="D27" s="44" t="s">
        <v>36</v>
      </c>
      <c r="E27" s="45">
        <v>40</v>
      </c>
      <c r="F27" s="46">
        <v>2.7</v>
      </c>
      <c r="G27" s="39">
        <v>62.4</v>
      </c>
      <c r="H27" s="39">
        <v>2.4</v>
      </c>
      <c r="I27" s="39">
        <v>0.05</v>
      </c>
      <c r="J27" s="40">
        <v>12.03</v>
      </c>
    </row>
    <row r="28" spans="1:10" ht="16.2" thickBot="1" x14ac:dyDescent="0.35">
      <c r="A28" s="48"/>
      <c r="B28" s="49"/>
      <c r="C28" s="50"/>
      <c r="D28" s="51"/>
      <c r="E28" s="52"/>
      <c r="F28" s="53">
        <f>SUM(F23:F27)</f>
        <v>70.432259999999999</v>
      </c>
      <c r="G28" s="54">
        <f>SUM(G23:G27)</f>
        <v>650.16</v>
      </c>
      <c r="H28" s="54">
        <f>SUM(H23:H27)</f>
        <v>21.83</v>
      </c>
      <c r="I28" s="54">
        <f>SUM(I23:I27)</f>
        <v>21.14</v>
      </c>
      <c r="J28" s="55">
        <f>SUM(J23:J27)</f>
        <v>93.509999999999991</v>
      </c>
    </row>
    <row r="29" spans="1:10" ht="15.6" x14ac:dyDescent="0.3">
      <c r="A29" s="26" t="s">
        <v>24</v>
      </c>
      <c r="B29" s="27"/>
      <c r="C29" s="56">
        <v>25</v>
      </c>
      <c r="D29" s="57" t="s">
        <v>52</v>
      </c>
      <c r="E29" s="58">
        <v>200</v>
      </c>
      <c r="F29" s="126">
        <v>11.82</v>
      </c>
      <c r="G29" s="59">
        <v>136</v>
      </c>
      <c r="H29" s="59">
        <v>0.6</v>
      </c>
      <c r="I29" s="59">
        <v>0</v>
      </c>
      <c r="J29" s="60">
        <v>33</v>
      </c>
    </row>
    <row r="30" spans="1:10" ht="15.6" x14ac:dyDescent="0.3">
      <c r="A30" s="33"/>
      <c r="B30" s="61"/>
      <c r="C30" s="75">
        <v>76</v>
      </c>
      <c r="D30" s="76" t="s">
        <v>53</v>
      </c>
      <c r="E30" s="45">
        <v>120</v>
      </c>
      <c r="F30" s="127">
        <f>34.81*120/100</f>
        <v>41.772000000000006</v>
      </c>
      <c r="G30" s="39">
        <f>245*1.25</f>
        <v>306.25</v>
      </c>
      <c r="H30" s="39">
        <f>12.45*1.25</f>
        <v>15.5625</v>
      </c>
      <c r="I30" s="39">
        <f>8.59*1.25</f>
        <v>10.737500000000001</v>
      </c>
      <c r="J30" s="40">
        <f>6.33*1.25</f>
        <v>7.9124999999999996</v>
      </c>
    </row>
    <row r="31" spans="1:10" ht="16.2" thickBot="1" x14ac:dyDescent="0.35">
      <c r="A31" s="67"/>
      <c r="B31" s="68"/>
      <c r="C31" s="69"/>
      <c r="D31" s="70"/>
      <c r="E31" s="71"/>
      <c r="F31" s="72">
        <v>52.81</v>
      </c>
      <c r="G31" s="73">
        <f>SUM(G29:G30)</f>
        <v>442.25</v>
      </c>
      <c r="H31" s="73">
        <f>SUM(H29:H30)</f>
        <v>16.162500000000001</v>
      </c>
      <c r="I31" s="73">
        <f>SUM(I29:I30)</f>
        <v>10.737500000000001</v>
      </c>
      <c r="J31" s="74">
        <f>SUM(J29:J30)</f>
        <v>40.912500000000001</v>
      </c>
    </row>
    <row r="32" spans="1:10" ht="15.6" x14ac:dyDescent="0.3">
      <c r="A32" s="26" t="s">
        <v>13</v>
      </c>
      <c r="B32" s="27" t="s">
        <v>14</v>
      </c>
      <c r="C32" s="56">
        <v>54</v>
      </c>
      <c r="D32" s="57" t="s">
        <v>38</v>
      </c>
      <c r="E32" s="29" t="s">
        <v>66</v>
      </c>
      <c r="F32" s="30">
        <f>20.08*45/100</f>
        <v>9.0359999999999996</v>
      </c>
      <c r="G32" s="59">
        <f>125*80/100</f>
        <v>100</v>
      </c>
      <c r="H32" s="59">
        <f>0.83*80/100</f>
        <v>0.66399999999999992</v>
      </c>
      <c r="I32" s="59">
        <f>8.5*80/100</f>
        <v>6.8</v>
      </c>
      <c r="J32" s="60">
        <v>0</v>
      </c>
    </row>
    <row r="33" spans="1:13" ht="28.8" x14ac:dyDescent="0.3">
      <c r="A33" s="33"/>
      <c r="B33" s="42" t="s">
        <v>15</v>
      </c>
      <c r="C33" s="75">
        <v>33</v>
      </c>
      <c r="D33" s="76" t="s">
        <v>39</v>
      </c>
      <c r="E33" s="77" t="s">
        <v>65</v>
      </c>
      <c r="F33" s="46">
        <f>10.44*245/250+1.77</f>
        <v>12.001199999999999</v>
      </c>
      <c r="G33" s="39">
        <v>108.75</v>
      </c>
      <c r="H33" s="39">
        <v>1.72</v>
      </c>
      <c r="I33" s="39">
        <v>6.18</v>
      </c>
      <c r="J33" s="40">
        <v>11.66</v>
      </c>
    </row>
    <row r="34" spans="1:13" ht="15.6" x14ac:dyDescent="0.3">
      <c r="A34" s="33"/>
      <c r="B34" s="42" t="s">
        <v>16</v>
      </c>
      <c r="C34" s="75">
        <v>58</v>
      </c>
      <c r="D34" s="76" t="s">
        <v>42</v>
      </c>
      <c r="E34" s="77" t="s">
        <v>50</v>
      </c>
      <c r="F34" s="46">
        <v>50.72</v>
      </c>
      <c r="G34" s="39">
        <v>286</v>
      </c>
      <c r="H34" s="39">
        <v>17.8</v>
      </c>
      <c r="I34" s="39">
        <v>17.5</v>
      </c>
      <c r="J34" s="40">
        <v>14.3</v>
      </c>
    </row>
    <row r="35" spans="1:13" ht="15.6" x14ac:dyDescent="0.3">
      <c r="A35" s="33"/>
      <c r="B35" s="42" t="s">
        <v>35</v>
      </c>
      <c r="C35" s="75">
        <v>7</v>
      </c>
      <c r="D35" s="76" t="s">
        <v>40</v>
      </c>
      <c r="E35" s="77" t="s">
        <v>47</v>
      </c>
      <c r="F35" s="46">
        <f>19.88</f>
        <v>19.88</v>
      </c>
      <c r="G35" s="39">
        <v>159.12</v>
      </c>
      <c r="H35" s="39">
        <v>3.74</v>
      </c>
      <c r="I35" s="39">
        <v>6.12</v>
      </c>
      <c r="J35" s="40">
        <v>22.28</v>
      </c>
      <c r="M35" s="1" t="s">
        <v>32</v>
      </c>
    </row>
    <row r="36" spans="1:13" ht="15.6" x14ac:dyDescent="0.3">
      <c r="A36" s="33"/>
      <c r="B36" s="42" t="s">
        <v>25</v>
      </c>
      <c r="C36" s="75">
        <v>35</v>
      </c>
      <c r="D36" s="76" t="s">
        <v>41</v>
      </c>
      <c r="E36" s="77">
        <v>200</v>
      </c>
      <c r="F36" s="46">
        <v>9.41</v>
      </c>
      <c r="G36" s="39">
        <v>97</v>
      </c>
      <c r="H36" s="39">
        <v>0.68</v>
      </c>
      <c r="I36" s="39">
        <v>0.28000000000000003</v>
      </c>
      <c r="J36" s="40">
        <v>19.64</v>
      </c>
    </row>
    <row r="37" spans="1:13" ht="15.6" x14ac:dyDescent="0.3">
      <c r="A37" s="33"/>
      <c r="B37" s="42" t="s">
        <v>19</v>
      </c>
      <c r="C37" s="75" t="s">
        <v>22</v>
      </c>
      <c r="D37" s="76" t="s">
        <v>26</v>
      </c>
      <c r="E37" s="77" t="s">
        <v>67</v>
      </c>
      <c r="F37" s="46">
        <v>2.74</v>
      </c>
      <c r="G37" s="39">
        <f>62.4*43/30</f>
        <v>89.44</v>
      </c>
      <c r="H37" s="39">
        <f>2.4*43/30</f>
        <v>3.44</v>
      </c>
      <c r="I37" s="39">
        <f>0.45*43/30</f>
        <v>0.64500000000000002</v>
      </c>
      <c r="J37" s="40">
        <f>11.37*43/30</f>
        <v>16.297000000000001</v>
      </c>
    </row>
    <row r="38" spans="1:13" ht="15.6" x14ac:dyDescent="0.3">
      <c r="A38" s="33"/>
      <c r="B38" s="78" t="s">
        <v>17</v>
      </c>
      <c r="C38" s="79" t="s">
        <v>22</v>
      </c>
      <c r="D38" s="80" t="s">
        <v>23</v>
      </c>
      <c r="E38" s="81" t="s">
        <v>68</v>
      </c>
      <c r="F38" s="82">
        <f>46.14*0.04</f>
        <v>1.8456000000000001</v>
      </c>
      <c r="G38" s="83">
        <f>60*41/30</f>
        <v>82</v>
      </c>
      <c r="H38" s="83">
        <f>1.47*41/30</f>
        <v>2.0089999999999999</v>
      </c>
      <c r="I38" s="83">
        <f>0.3*41/30</f>
        <v>0.41</v>
      </c>
      <c r="J38" s="84">
        <f>13.44*41/30</f>
        <v>18.367999999999999</v>
      </c>
    </row>
    <row r="39" spans="1:13" ht="16.2" thickBot="1" x14ac:dyDescent="0.35">
      <c r="A39" s="85"/>
      <c r="B39" s="68"/>
      <c r="C39" s="86"/>
      <c r="D39" s="86"/>
      <c r="E39" s="87"/>
      <c r="F39" s="88">
        <f>SUM(F32:F38)</f>
        <v>105.63279999999999</v>
      </c>
      <c r="G39" s="89">
        <f>SUM(G32:G38)</f>
        <v>922.31</v>
      </c>
      <c r="H39" s="89">
        <f>SUM(H32:H38)</f>
        <v>30.053000000000001</v>
      </c>
      <c r="I39" s="89">
        <f>SUM(I32:I38)</f>
        <v>37.935000000000002</v>
      </c>
      <c r="J39" s="90">
        <f>SUM(J32:J38)</f>
        <v>102.54499999999999</v>
      </c>
    </row>
    <row r="40" spans="1:13" x14ac:dyDescent="0.3">
      <c r="A40" s="11" t="s">
        <v>30</v>
      </c>
    </row>
    <row r="41" spans="1:13" x14ac:dyDescent="0.3">
      <c r="A41" s="1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18 F9 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S13" sqref="S13"/>
    </sheetView>
  </sheetViews>
  <sheetFormatPr defaultColWidth="8.88671875" defaultRowHeight="14.4" x14ac:dyDescent="0.3"/>
  <cols>
    <col min="1" max="1" width="11.6640625" style="12" bestFit="1" customWidth="1"/>
    <col min="2" max="2" width="11.5546875" style="12" customWidth="1"/>
    <col min="3" max="3" width="7.109375" style="12" bestFit="1" customWidth="1"/>
    <col min="4" max="4" width="24.6640625" style="12" customWidth="1"/>
    <col min="5" max="5" width="9.77734375" style="13" customWidth="1"/>
    <col min="6" max="6" width="7.109375" style="13" bestFit="1" customWidth="1"/>
    <col min="7" max="7" width="7.6640625" style="12" customWidth="1"/>
    <col min="8" max="8" width="6.109375" style="12" bestFit="1" customWidth="1"/>
    <col min="9" max="9" width="6.5546875" style="12" customWidth="1"/>
    <col min="10" max="10" width="8.88671875" style="12" customWidth="1"/>
    <col min="11" max="16384" width="8.88671875" style="12"/>
  </cols>
  <sheetData>
    <row r="1" spans="1:10" ht="28.95" customHeight="1" x14ac:dyDescent="0.3">
      <c r="A1" s="12" t="s">
        <v>0</v>
      </c>
      <c r="B1" s="141" t="s">
        <v>70</v>
      </c>
      <c r="C1" s="142"/>
      <c r="D1" s="143"/>
      <c r="E1" s="13" t="s">
        <v>28</v>
      </c>
      <c r="F1" s="14"/>
      <c r="H1" s="12" t="s">
        <v>1</v>
      </c>
      <c r="I1" s="15" t="s">
        <v>49</v>
      </c>
    </row>
    <row r="2" spans="1:10" ht="15" thickBot="1" x14ac:dyDescent="0.35">
      <c r="A2" s="19"/>
      <c r="B2" s="20" t="s">
        <v>31</v>
      </c>
      <c r="C2" s="19"/>
      <c r="D2" s="19"/>
      <c r="E2" s="21"/>
      <c r="F2" s="21"/>
      <c r="G2" s="19"/>
      <c r="H2" s="19"/>
      <c r="I2" s="19"/>
      <c r="J2" s="19"/>
    </row>
    <row r="3" spans="1:10" x14ac:dyDescent="0.3">
      <c r="A3" s="22" t="s">
        <v>2</v>
      </c>
      <c r="B3" s="23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s="16" customFormat="1" ht="28.8" x14ac:dyDescent="0.3">
      <c r="A4" s="144" t="s">
        <v>10</v>
      </c>
      <c r="B4" s="92" t="s">
        <v>11</v>
      </c>
      <c r="C4" s="93">
        <v>72</v>
      </c>
      <c r="D4" s="134" t="s">
        <v>37</v>
      </c>
      <c r="E4" s="91" t="s">
        <v>55</v>
      </c>
      <c r="F4" s="91">
        <f>8.96*160/150+63.35*40/50</f>
        <v>60.237333333333332</v>
      </c>
      <c r="G4" s="94">
        <v>294</v>
      </c>
      <c r="H4" s="94">
        <v>14.86</v>
      </c>
      <c r="I4" s="94">
        <v>16.579999999999998</v>
      </c>
      <c r="J4" s="95">
        <v>22.8</v>
      </c>
    </row>
    <row r="5" spans="1:10" s="16" customFormat="1" ht="15.6" x14ac:dyDescent="0.3">
      <c r="A5" s="145"/>
      <c r="B5" s="92" t="s">
        <v>12</v>
      </c>
      <c r="C5" s="62">
        <v>30</v>
      </c>
      <c r="D5" s="63" t="s">
        <v>51</v>
      </c>
      <c r="E5" s="64">
        <v>200</v>
      </c>
      <c r="F5" s="38">
        <v>3.99</v>
      </c>
      <c r="G5" s="65">
        <v>43</v>
      </c>
      <c r="H5" s="65">
        <v>0.06</v>
      </c>
      <c r="I5" s="65">
        <v>0.01</v>
      </c>
      <c r="J5" s="66">
        <v>10.220000000000001</v>
      </c>
    </row>
    <row r="6" spans="1:10" ht="14.4" customHeight="1" x14ac:dyDescent="0.3">
      <c r="A6" s="96"/>
      <c r="B6" s="97" t="s">
        <v>18</v>
      </c>
      <c r="C6" s="35" t="s">
        <v>22</v>
      </c>
      <c r="D6" s="36" t="s">
        <v>54</v>
      </c>
      <c r="E6" s="37" t="s">
        <v>56</v>
      </c>
      <c r="F6" s="38">
        <f>422.4*0.022*1.33</f>
        <v>12.359424000000001</v>
      </c>
      <c r="G6" s="98">
        <f>190.76*20/60</f>
        <v>63.586666666666666</v>
      </c>
      <c r="H6" s="98">
        <f>3.22*20/60</f>
        <v>1.0733333333333335</v>
      </c>
      <c r="I6" s="98">
        <f>4.2*20/60</f>
        <v>1.4</v>
      </c>
      <c r="J6" s="99">
        <f>35.02*20/60</f>
        <v>11.673333333333336</v>
      </c>
    </row>
    <row r="7" spans="1:10" ht="14.4" customHeight="1" x14ac:dyDescent="0.3">
      <c r="A7" s="96"/>
      <c r="B7" s="97"/>
      <c r="C7" s="35" t="s">
        <v>22</v>
      </c>
      <c r="D7" s="36" t="s">
        <v>59</v>
      </c>
      <c r="E7" s="37" t="s">
        <v>60</v>
      </c>
      <c r="F7" s="38">
        <f>150*1.33*0.019</f>
        <v>3.7904999999999998</v>
      </c>
      <c r="G7" s="98">
        <f>190.76*20/60</f>
        <v>63.586666666666666</v>
      </c>
      <c r="H7" s="98">
        <f>3.22*20/60</f>
        <v>1.0733333333333335</v>
      </c>
      <c r="I7" s="98">
        <f>4.2*20/60</f>
        <v>1.4</v>
      </c>
      <c r="J7" s="99">
        <f>35.02*20/60</f>
        <v>11.673333333333336</v>
      </c>
    </row>
    <row r="8" spans="1:10" ht="15.6" x14ac:dyDescent="0.3">
      <c r="A8" s="96"/>
      <c r="B8" s="97"/>
      <c r="C8" s="100" t="s">
        <v>22</v>
      </c>
      <c r="D8" s="101" t="s">
        <v>23</v>
      </c>
      <c r="E8" s="102">
        <v>26</v>
      </c>
      <c r="F8" s="103">
        <v>1.42</v>
      </c>
      <c r="G8" s="98">
        <f>40*21/20</f>
        <v>42</v>
      </c>
      <c r="H8" s="98">
        <f>0.98*21/20</f>
        <v>1.0289999999999999</v>
      </c>
      <c r="I8" s="98">
        <f>0.2*21/20</f>
        <v>0.21000000000000002</v>
      </c>
      <c r="J8" s="99">
        <f>8.95*21/20</f>
        <v>9.3974999999999991</v>
      </c>
    </row>
    <row r="9" spans="1:10" ht="15.6" x14ac:dyDescent="0.3">
      <c r="A9" s="96"/>
      <c r="B9" s="97"/>
      <c r="C9" s="100" t="s">
        <v>22</v>
      </c>
      <c r="D9" s="101" t="s">
        <v>36</v>
      </c>
      <c r="E9" s="102">
        <v>27</v>
      </c>
      <c r="F9" s="103">
        <f>81.6*0.027</f>
        <v>2.2031999999999998</v>
      </c>
      <c r="G9" s="98">
        <f>41.6*22/20</f>
        <v>45.760000000000005</v>
      </c>
      <c r="H9" s="98">
        <f>1.6*22/20</f>
        <v>1.7600000000000002</v>
      </c>
      <c r="I9" s="98">
        <f>0.03*22/20</f>
        <v>3.2999999999999995E-2</v>
      </c>
      <c r="J9" s="99">
        <f>8.02*22/20</f>
        <v>8.8219999999999992</v>
      </c>
    </row>
    <row r="10" spans="1:10" ht="16.2" thickBot="1" x14ac:dyDescent="0.35">
      <c r="A10" s="104"/>
      <c r="B10" s="105"/>
      <c r="C10" s="106"/>
      <c r="D10" s="107"/>
      <c r="E10" s="108"/>
      <c r="F10" s="109">
        <f>SUM(F4:F9)</f>
        <v>84.00045733333333</v>
      </c>
      <c r="G10" s="110">
        <f>SUM(G4:G9)</f>
        <v>551.93333333333328</v>
      </c>
      <c r="H10" s="110">
        <f>SUM(H4:H9)</f>
        <v>19.855666666666668</v>
      </c>
      <c r="I10" s="110">
        <f>SUM(I4:I9)</f>
        <v>19.632999999999999</v>
      </c>
      <c r="J10" s="111">
        <f>SUM(J4:J9)</f>
        <v>74.586166666666671</v>
      </c>
    </row>
    <row r="11" spans="1:10" ht="15.6" customHeight="1" x14ac:dyDescent="0.3">
      <c r="A11" s="112"/>
      <c r="B11" s="27" t="s">
        <v>14</v>
      </c>
      <c r="C11" s="56">
        <v>4</v>
      </c>
      <c r="D11" s="57" t="s">
        <v>58</v>
      </c>
      <c r="E11" s="29" t="s">
        <v>61</v>
      </c>
      <c r="F11" s="126">
        <f>37.27*35/60</f>
        <v>21.740833333333335</v>
      </c>
      <c r="G11" s="59">
        <v>24</v>
      </c>
      <c r="H11" s="59">
        <v>1.1000000000000001</v>
      </c>
      <c r="I11" s="59">
        <v>0.2</v>
      </c>
      <c r="J11" s="60">
        <v>3.8</v>
      </c>
    </row>
    <row r="12" spans="1:10" ht="28.8" x14ac:dyDescent="0.3">
      <c r="A12" s="96"/>
      <c r="B12" s="97" t="s">
        <v>11</v>
      </c>
      <c r="C12" s="100">
        <v>72</v>
      </c>
      <c r="D12" s="113" t="s">
        <v>37</v>
      </c>
      <c r="E12" s="91" t="s">
        <v>55</v>
      </c>
      <c r="F12" s="91">
        <f>8.96*160/150+63.35*40/50</f>
        <v>60.237333333333332</v>
      </c>
      <c r="G12" s="98">
        <v>108.75</v>
      </c>
      <c r="H12" s="98">
        <v>1.72</v>
      </c>
      <c r="I12" s="98">
        <v>6.18</v>
      </c>
      <c r="J12" s="99">
        <v>11.66</v>
      </c>
    </row>
    <row r="13" spans="1:10" ht="20.399999999999999" customHeight="1" x14ac:dyDescent="0.3">
      <c r="A13" s="96"/>
      <c r="B13" s="97" t="s">
        <v>25</v>
      </c>
      <c r="C13" s="100">
        <v>35</v>
      </c>
      <c r="D13" s="101" t="s">
        <v>41</v>
      </c>
      <c r="E13" s="102">
        <v>200</v>
      </c>
      <c r="F13" s="114">
        <v>12.51</v>
      </c>
      <c r="G13" s="98">
        <v>97</v>
      </c>
      <c r="H13" s="98">
        <v>0.68</v>
      </c>
      <c r="I13" s="98">
        <v>0.28000000000000003</v>
      </c>
      <c r="J13" s="99">
        <v>19.64</v>
      </c>
    </row>
    <row r="14" spans="1:10" ht="15.6" x14ac:dyDescent="0.3">
      <c r="A14" s="96"/>
      <c r="B14" s="97" t="s">
        <v>19</v>
      </c>
      <c r="C14" s="100" t="s">
        <v>22</v>
      </c>
      <c r="D14" s="101" t="s">
        <v>26</v>
      </c>
      <c r="E14" s="102">
        <v>41</v>
      </c>
      <c r="F14" s="115">
        <v>3.3</v>
      </c>
      <c r="G14" s="98">
        <f>41.6</f>
        <v>41.6</v>
      </c>
      <c r="H14" s="98">
        <f>1.6*22/20</f>
        <v>1.7600000000000002</v>
      </c>
      <c r="I14" s="98">
        <f>0.03</f>
        <v>0.03</v>
      </c>
      <c r="J14" s="99">
        <f>8.02</f>
        <v>8.02</v>
      </c>
    </row>
    <row r="15" spans="1:10" ht="15.6" x14ac:dyDescent="0.3">
      <c r="A15" s="96"/>
      <c r="B15" s="97" t="s">
        <v>17</v>
      </c>
      <c r="C15" s="100" t="s">
        <v>22</v>
      </c>
      <c r="D15" s="101" t="s">
        <v>23</v>
      </c>
      <c r="E15" s="102">
        <v>40</v>
      </c>
      <c r="F15" s="115">
        <f>55.37*0.04</f>
        <v>2.2147999999999999</v>
      </c>
      <c r="G15" s="98">
        <f>40</f>
        <v>40</v>
      </c>
      <c r="H15" s="98">
        <f>0.98</f>
        <v>0.98</v>
      </c>
      <c r="I15" s="98">
        <f>0.2</f>
        <v>0.2</v>
      </c>
      <c r="J15" s="99">
        <f>8.95</f>
        <v>8.9499999999999993</v>
      </c>
    </row>
    <row r="16" spans="1:10" ht="16.2" thickBot="1" x14ac:dyDescent="0.35">
      <c r="A16" s="104"/>
      <c r="B16" s="105"/>
      <c r="C16" s="106"/>
      <c r="D16" s="107"/>
      <c r="E16" s="108"/>
      <c r="F16" s="116">
        <f>SUM(F11:F15)</f>
        <v>100.00296666666667</v>
      </c>
      <c r="G16" s="110">
        <f>SUM(G11:G15)</f>
        <v>311.35000000000002</v>
      </c>
      <c r="H16" s="110">
        <f>SUM(H11:H15)</f>
        <v>6.24</v>
      </c>
      <c r="I16" s="110">
        <f>SUM(I11:I15)</f>
        <v>6.8900000000000006</v>
      </c>
      <c r="J16" s="111">
        <f>SUM(J11:J15)</f>
        <v>52.070000000000007</v>
      </c>
    </row>
    <row r="17" spans="1:10" ht="15.6" x14ac:dyDescent="0.3">
      <c r="A17" s="132"/>
      <c r="B17" s="133"/>
      <c r="C17" s="128">
        <v>4</v>
      </c>
      <c r="D17" s="129" t="s">
        <v>58</v>
      </c>
      <c r="E17" s="130" t="s">
        <v>48</v>
      </c>
      <c r="F17" s="126">
        <f>37.27*30/60</f>
        <v>18.635000000000002</v>
      </c>
      <c r="G17" s="31">
        <v>24</v>
      </c>
      <c r="H17" s="31">
        <v>1.1000000000000001</v>
      </c>
      <c r="I17" s="31">
        <v>0.2</v>
      </c>
      <c r="J17" s="32">
        <v>3.8</v>
      </c>
    </row>
    <row r="18" spans="1:10" ht="43.2" x14ac:dyDescent="0.3">
      <c r="A18" s="96"/>
      <c r="B18" s="97" t="s">
        <v>43</v>
      </c>
      <c r="C18" s="100">
        <v>33</v>
      </c>
      <c r="D18" s="76" t="s">
        <v>62</v>
      </c>
      <c r="E18" s="77" t="s">
        <v>69</v>
      </c>
      <c r="F18" s="131">
        <f>14.61*235/250+2.35+12.24*1</f>
        <v>28.323399999999999</v>
      </c>
      <c r="G18" s="39">
        <v>108.75</v>
      </c>
      <c r="H18" s="39">
        <v>1.72</v>
      </c>
      <c r="I18" s="39">
        <v>6.18</v>
      </c>
      <c r="J18" s="40">
        <v>11.66</v>
      </c>
    </row>
    <row r="19" spans="1:10" ht="28.8" x14ac:dyDescent="0.3">
      <c r="A19" s="96"/>
      <c r="B19" s="97" t="s">
        <v>11</v>
      </c>
      <c r="C19" s="100">
        <v>72</v>
      </c>
      <c r="D19" s="113" t="s">
        <v>37</v>
      </c>
      <c r="E19" s="91" t="s">
        <v>55</v>
      </c>
      <c r="F19" s="91">
        <f>8.96*160/150+63.35*40/50</f>
        <v>60.237333333333332</v>
      </c>
      <c r="G19" s="98">
        <v>108.75</v>
      </c>
      <c r="H19" s="98">
        <v>1.72</v>
      </c>
      <c r="I19" s="98">
        <v>6.18</v>
      </c>
      <c r="J19" s="99">
        <v>11.66</v>
      </c>
    </row>
    <row r="20" spans="1:10" ht="15.6" x14ac:dyDescent="0.3">
      <c r="A20" s="96"/>
      <c r="B20" s="97" t="s">
        <v>25</v>
      </c>
      <c r="C20" s="100">
        <v>35</v>
      </c>
      <c r="D20" s="101" t="s">
        <v>41</v>
      </c>
      <c r="E20" s="102">
        <v>200</v>
      </c>
      <c r="F20" s="114">
        <v>12.51</v>
      </c>
      <c r="G20" s="98">
        <v>97</v>
      </c>
      <c r="H20" s="98">
        <f>0.68</f>
        <v>0.68</v>
      </c>
      <c r="I20" s="98">
        <v>0.28000000000000003</v>
      </c>
      <c r="J20" s="99">
        <v>19.64</v>
      </c>
    </row>
    <row r="21" spans="1:10" ht="15.6" x14ac:dyDescent="0.3">
      <c r="A21" s="96"/>
      <c r="B21" s="97" t="s">
        <v>19</v>
      </c>
      <c r="C21" s="100" t="s">
        <v>22</v>
      </c>
      <c r="D21" s="101" t="s">
        <v>26</v>
      </c>
      <c r="E21" s="102">
        <v>39</v>
      </c>
      <c r="F21" s="115">
        <f>81.6*0.039</f>
        <v>3.1823999999999999</v>
      </c>
      <c r="G21" s="98">
        <f>41.6*36/20</f>
        <v>74.88000000000001</v>
      </c>
      <c r="H21" s="98">
        <f>1.6*36/20</f>
        <v>2.88</v>
      </c>
      <c r="I21" s="98">
        <f>0.03*36/20</f>
        <v>5.4000000000000006E-2</v>
      </c>
      <c r="J21" s="99">
        <f>8.02*36/20</f>
        <v>14.435999999999998</v>
      </c>
    </row>
    <row r="22" spans="1:10" ht="15.6" x14ac:dyDescent="0.3">
      <c r="A22" s="96"/>
      <c r="B22" s="97" t="s">
        <v>17</v>
      </c>
      <c r="C22" s="100" t="s">
        <v>22</v>
      </c>
      <c r="D22" s="101" t="s">
        <v>23</v>
      </c>
      <c r="E22" s="102">
        <v>39</v>
      </c>
      <c r="F22" s="115">
        <v>2.11</v>
      </c>
      <c r="G22" s="98">
        <f>40*35/20</f>
        <v>70</v>
      </c>
      <c r="H22" s="98">
        <f>0.98*35/20</f>
        <v>1.7149999999999999</v>
      </c>
      <c r="I22" s="98">
        <f>0.2*35/20</f>
        <v>0.35</v>
      </c>
      <c r="J22" s="99">
        <f>8.95*35/20</f>
        <v>15.6625</v>
      </c>
    </row>
    <row r="23" spans="1:10" ht="16.2" thickBot="1" x14ac:dyDescent="0.35">
      <c r="A23" s="117"/>
      <c r="B23" s="118"/>
      <c r="C23" s="118"/>
      <c r="D23" s="118"/>
      <c r="E23" s="119"/>
      <c r="F23" s="120">
        <f>SUM(F17:F22)</f>
        <v>124.99813333333333</v>
      </c>
      <c r="G23" s="110">
        <f>SUM(G18:G22)</f>
        <v>459.38</v>
      </c>
      <c r="H23" s="110">
        <f>SUM(H18:H22)</f>
        <v>8.7149999999999999</v>
      </c>
      <c r="I23" s="110">
        <f>SUM(I18:I22)</f>
        <v>13.043999999999999</v>
      </c>
      <c r="J23" s="111">
        <f>SUM(J18:J22)</f>
        <v>73.058499999999995</v>
      </c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s="1" customFormat="1" ht="15.6" customHeight="1" x14ac:dyDescent="0.3">
      <c r="A25" s="12"/>
      <c r="B25" s="12"/>
      <c r="C25" s="12"/>
      <c r="D25" s="12"/>
      <c r="E25" s="13"/>
      <c r="F25" s="13"/>
      <c r="G25" s="12"/>
      <c r="H25" s="12"/>
      <c r="I25" s="12"/>
      <c r="J25" s="12"/>
    </row>
    <row r="26" spans="1:10" s="1" customFormat="1" ht="15.6" x14ac:dyDescent="0.3">
      <c r="A26" s="25" t="s">
        <v>45</v>
      </c>
      <c r="B26" s="25"/>
      <c r="C26" s="25"/>
      <c r="D26" s="25"/>
      <c r="E26" s="13"/>
      <c r="F26" s="13"/>
      <c r="G26" s="12"/>
      <c r="H26" s="12"/>
      <c r="I26" s="12"/>
      <c r="J26" s="12"/>
    </row>
    <row r="27" spans="1:10" s="1" customFormat="1" ht="15.6" x14ac:dyDescent="0.3">
      <c r="A27" s="25" t="s">
        <v>46</v>
      </c>
      <c r="B27" s="25"/>
      <c r="C27" s="25"/>
      <c r="D27" s="25"/>
      <c r="E27" s="13"/>
      <c r="F27" s="13"/>
      <c r="G27" s="12"/>
      <c r="H27" s="12"/>
      <c r="I27" s="12"/>
      <c r="J27" s="12"/>
    </row>
    <row r="28" spans="1:10" s="1" customFormat="1" x14ac:dyDescent="0.3">
      <c r="A28" s="12"/>
      <c r="B28" s="12"/>
      <c r="C28" s="12"/>
      <c r="D28" s="12"/>
      <c r="E28" s="13"/>
      <c r="F28" s="13"/>
      <c r="G28" s="12"/>
      <c r="H28" s="12"/>
      <c r="I28" s="12"/>
      <c r="J28" s="12"/>
    </row>
    <row r="29" spans="1:10" s="1" customFormat="1" x14ac:dyDescent="0.3">
      <c r="A29" s="12"/>
      <c r="B29" s="12"/>
      <c r="C29" s="12"/>
      <c r="D29" s="12"/>
      <c r="E29" s="13"/>
      <c r="F29" s="13"/>
      <c r="G29" s="12"/>
      <c r="H29" s="12"/>
      <c r="I29" s="12"/>
      <c r="J29" s="12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2022-03-28T01:05:02Z</cp:lastPrinted>
  <dcterms:created xsi:type="dcterms:W3CDTF">2015-06-05T18:19:34Z</dcterms:created>
  <dcterms:modified xsi:type="dcterms:W3CDTF">2022-09-14T05:19:19Z</dcterms:modified>
</cp:coreProperties>
</file>