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0" documentId="13_ncr:1_{3A8FC81A-8B3C-4436-9ADB-1408B78487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2" i="1"/>
  <c r="F36" i="1"/>
  <c r="F37" i="1"/>
  <c r="F21" i="1"/>
  <c r="F20" i="1"/>
  <c r="F16" i="1"/>
  <c r="F26" i="2"/>
  <c r="F20" i="2"/>
  <c r="F24" i="2"/>
  <c r="J27" i="2"/>
  <c r="I27" i="2"/>
  <c r="H27" i="2"/>
  <c r="G27" i="2"/>
  <c r="F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F23" i="2"/>
  <c r="J21" i="2"/>
  <c r="I21" i="2"/>
  <c r="H21" i="2"/>
  <c r="G21" i="2"/>
  <c r="F21" i="2"/>
  <c r="F15" i="2"/>
  <c r="F17" i="2"/>
  <c r="F16" i="2"/>
  <c r="F12" i="2"/>
  <c r="F18" i="2"/>
  <c r="F14" i="2"/>
  <c r="F9" i="2"/>
  <c r="F7" i="2"/>
  <c r="F4" i="2"/>
  <c r="F10" i="2"/>
  <c r="F6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4" i="2"/>
  <c r="I4" i="2"/>
  <c r="H4" i="2"/>
  <c r="G4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I19" i="2" s="1"/>
  <c r="H15" i="2"/>
  <c r="H19" i="2" s="1"/>
  <c r="G15" i="2"/>
  <c r="J14" i="2"/>
  <c r="I14" i="2"/>
  <c r="H14" i="2"/>
  <c r="G14" i="2"/>
  <c r="J12" i="2"/>
  <c r="I12" i="2"/>
  <c r="H12" i="2"/>
  <c r="G12" i="2"/>
  <c r="F28" i="2" l="1"/>
  <c r="G19" i="2"/>
  <c r="J19" i="2"/>
  <c r="F39" i="1"/>
  <c r="F38" i="1"/>
  <c r="F27" i="1"/>
  <c r="F31" i="1"/>
  <c r="F30" i="1"/>
  <c r="F29" i="1"/>
  <c r="F28" i="1"/>
  <c r="F15" i="1"/>
  <c r="F17" i="1"/>
  <c r="F43" i="1" l="1"/>
  <c r="F35" i="1"/>
  <c r="F8" i="1"/>
  <c r="F4" i="1"/>
  <c r="F6" i="1"/>
  <c r="F7" i="1"/>
  <c r="F10" i="1"/>
  <c r="F14" i="1"/>
  <c r="G14" i="1"/>
  <c r="J17" i="1"/>
  <c r="I17" i="1"/>
  <c r="H17" i="1"/>
  <c r="G17" i="1"/>
  <c r="J13" i="1"/>
  <c r="I13" i="1"/>
  <c r="H13" i="1"/>
  <c r="G13" i="1"/>
  <c r="J9" i="1"/>
  <c r="I9" i="1"/>
  <c r="H9" i="1"/>
  <c r="G9" i="1"/>
  <c r="J8" i="1"/>
  <c r="I8" i="1"/>
  <c r="H8" i="1"/>
  <c r="G8" i="1"/>
  <c r="J7" i="1"/>
  <c r="I7" i="1"/>
  <c r="H7" i="1"/>
  <c r="G7" i="1"/>
  <c r="J4" i="1"/>
  <c r="I4" i="1"/>
  <c r="H4" i="1"/>
  <c r="G4" i="1"/>
  <c r="F11" i="2" l="1"/>
  <c r="F11" i="1"/>
  <c r="G43" i="1" l="1"/>
  <c r="G22" i="1"/>
  <c r="G28" i="2"/>
  <c r="J34" i="1" l="1"/>
  <c r="I34" i="1"/>
  <c r="H34" i="1"/>
  <c r="G34" i="1"/>
  <c r="G35" i="1" s="1"/>
  <c r="G11" i="2"/>
  <c r="J11" i="2" l="1"/>
  <c r="I11" i="2"/>
  <c r="H11" i="2"/>
  <c r="H43" i="1"/>
  <c r="I43" i="1"/>
  <c r="J43" i="1"/>
  <c r="H35" i="1"/>
  <c r="J35" i="1"/>
  <c r="I35" i="1"/>
  <c r="J31" i="1"/>
  <c r="I31" i="1"/>
  <c r="I32" i="1" s="1"/>
  <c r="H31" i="1"/>
  <c r="H32" i="1" s="1"/>
  <c r="G31" i="1"/>
  <c r="G32" i="1" s="1"/>
  <c r="J32" i="1" l="1"/>
  <c r="J28" i="2"/>
  <c r="J10" i="1"/>
  <c r="J11" i="1" s="1"/>
  <c r="I10" i="1"/>
  <c r="I11" i="1" s="1"/>
  <c r="H10" i="1"/>
  <c r="H11" i="1" s="1"/>
  <c r="G10" i="1"/>
  <c r="G11" i="1" s="1"/>
  <c r="I28" i="2" l="1"/>
  <c r="H28" i="2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<sst xmlns="http://schemas.openxmlformats.org/spreadsheetml/2006/main" count="187" uniqueCount="67">
  <si>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</si>
  <si>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</si>
  <si>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</si>
  <si>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</si>
  <si>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</si>
  <si>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</si>
  <si>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</si>
  <si>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</si>
  <si>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</si>
  <si>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</si>
  <si>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</si>
  <si>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</si>
  <si>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</si>
  <si>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</si>
  <si>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</si>
  <si>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</si>
  <si>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</si>
  <si>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</si>
  <si>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</si>
  <si>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</si>
  <si>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</si>
  <si>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</si>
  <si>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</si>
  <si>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</si>
  <si>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</si>
  <si>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</si>
  <si>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</si>
  <si>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</si>
  <si>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</si>
  <si>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</si>
  <si>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</si>
  <si>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</si>
  <si>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</si>
  <si>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</si>
  <si>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</si>
  <si>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</si>
  <si>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</si>
  <si>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</si>
  <si>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</si>
  <si>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</si>
  <si>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</si>
  <si>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</si>
  <si>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</si>
  <si>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</si>
  <si>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</si>
  <si>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</si>
  <si>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>100</t>
  </si>
  <si>
    <t xml:space="preserve"> </t>
  </si>
  <si>
    <t>добавка</t>
  </si>
  <si>
    <t>90</t>
  </si>
  <si>
    <t>день 7</t>
  </si>
  <si>
    <t>Зеленый горошек</t>
  </si>
  <si>
    <t>35</t>
  </si>
  <si>
    <t>Вафли</t>
  </si>
  <si>
    <t>170</t>
  </si>
  <si>
    <t>Суп картофельный с мак.изделиями и мясом</t>
  </si>
  <si>
    <t>70</t>
  </si>
  <si>
    <t>Макаронные изделия маслом</t>
  </si>
  <si>
    <t>2 блюдо.</t>
  </si>
  <si>
    <t>гарнир.</t>
  </si>
  <si>
    <t>Котлета мясная</t>
  </si>
  <si>
    <t>Соус сметанный с томатом</t>
  </si>
  <si>
    <t>Суп картофельный с макаронными изделиями и мясом</t>
  </si>
  <si>
    <t>240/10</t>
  </si>
  <si>
    <t>25</t>
  </si>
  <si>
    <t>31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</si>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</sst>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3" fillId="0" borderId="14" xfId="0" applyFont="1" applyFill="1" applyBorder="1" applyAlignment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7" bestFit="1" customWidth="1"/>
    <col min="6" max="6" width="8.2187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10.109375" style="1" bestFit="1" customWidth="1"/>
    <col min="11" max="16384" width="8.88671875" style="1"/>
  </cols>
  <sheetData>
    <row r="1" spans="1:10" ht="28.8" customHeight="1" x14ac:dyDescent="0.3">
      <c r="A1" s="1" t="s">
        <v>0</v>
      </c>
      <c r="B1" s="101" t="s">
        <v>66</v>
      </c>
      <c r="C1" s="102"/>
      <c r="D1" s="103"/>
      <c r="E1" s="17" t="s">
        <v>27</v>
      </c>
      <c r="F1" s="16"/>
      <c r="H1" s="24" t="s">
        <v>50</v>
      </c>
      <c r="I1" s="27"/>
      <c r="J1" s="95"/>
    </row>
    <row r="2" spans="1:10" ht="15" thickBot="1" x14ac:dyDescent="0.35">
      <c r="B2" s="2" t="s">
        <v>26</v>
      </c>
    </row>
    <row r="3" spans="1:10" s="22" customFormat="1" ht="29.4" thickBot="1" x14ac:dyDescent="0.35">
      <c r="A3" s="18" t="s">
        <v>1</v>
      </c>
      <c r="B3" s="19" t="s">
        <v>2</v>
      </c>
      <c r="C3" s="19" t="s">
        <v>19</v>
      </c>
      <c r="D3" s="19" t="s">
        <v>3</v>
      </c>
      <c r="E3" s="45" t="s">
        <v>20</v>
      </c>
      <c r="F3" s="45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29.4" thickBot="1" x14ac:dyDescent="0.35">
      <c r="A4" s="3" t="s">
        <v>9</v>
      </c>
      <c r="B4" s="8" t="s">
        <v>10</v>
      </c>
      <c r="C4" s="53">
        <v>37</v>
      </c>
      <c r="D4" s="54" t="s">
        <v>36</v>
      </c>
      <c r="E4" s="46" t="s">
        <v>54</v>
      </c>
      <c r="F4" s="79">
        <f>19.29*170/150</f>
        <v>21.861999999999998</v>
      </c>
      <c r="G4" s="5">
        <f>206.25</f>
        <v>206.25</v>
      </c>
      <c r="H4" s="5">
        <f>9.08</f>
        <v>9.08</v>
      </c>
      <c r="I4" s="5">
        <f>7.58</f>
        <v>7.58</v>
      </c>
      <c r="J4" s="6">
        <f>25.5</f>
        <v>25.5</v>
      </c>
    </row>
    <row r="5" spans="1:10" ht="15.6" x14ac:dyDescent="0.3">
      <c r="A5" s="7"/>
      <c r="B5" s="31" t="s">
        <v>11</v>
      </c>
      <c r="C5" s="85">
        <v>20</v>
      </c>
      <c r="D5" s="86" t="s">
        <v>37</v>
      </c>
      <c r="E5" s="87" t="s">
        <v>45</v>
      </c>
      <c r="F5" s="88">
        <v>5.35</v>
      </c>
      <c r="G5" s="14">
        <v>70</v>
      </c>
      <c r="H5" s="14">
        <v>1.4</v>
      </c>
      <c r="I5" s="14">
        <v>1.6</v>
      </c>
      <c r="J5" s="39">
        <v>12.36</v>
      </c>
    </row>
    <row r="6" spans="1:10" ht="15.6" x14ac:dyDescent="0.3">
      <c r="A6" s="7"/>
      <c r="B6" s="104" t="s">
        <v>40</v>
      </c>
      <c r="C6" s="55">
        <v>27</v>
      </c>
      <c r="D6" s="56" t="s">
        <v>38</v>
      </c>
      <c r="E6" s="47">
        <v>60</v>
      </c>
      <c r="F6" s="76">
        <f>9.5*60/60</f>
        <v>9.5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6" x14ac:dyDescent="0.3">
      <c r="A7" s="7"/>
      <c r="B7" s="105"/>
      <c r="C7" s="55">
        <v>3</v>
      </c>
      <c r="D7" s="56" t="s">
        <v>39</v>
      </c>
      <c r="E7" s="47">
        <v>12</v>
      </c>
      <c r="F7" s="76">
        <f>9.41*12/10</f>
        <v>11.292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6" x14ac:dyDescent="0.3">
      <c r="A8" s="7"/>
      <c r="B8" s="33" t="s">
        <v>17</v>
      </c>
      <c r="C8" s="55" t="s">
        <v>21</v>
      </c>
      <c r="D8" s="56" t="s">
        <v>22</v>
      </c>
      <c r="E8" s="47">
        <v>24</v>
      </c>
      <c r="F8" s="76">
        <f>46.14*0.024</f>
        <v>1.1073600000000001</v>
      </c>
      <c r="G8" s="9">
        <f>40</f>
        <v>40</v>
      </c>
      <c r="H8" s="9">
        <f>0.98</f>
        <v>0.98</v>
      </c>
      <c r="I8" s="9">
        <f>0.2</f>
        <v>0.2</v>
      </c>
      <c r="J8" s="10">
        <f>8.95</f>
        <v>8.9499999999999993</v>
      </c>
    </row>
    <row r="9" spans="1:10" ht="15.6" x14ac:dyDescent="0.3">
      <c r="A9" s="7"/>
      <c r="B9" s="63"/>
      <c r="C9" s="55" t="s">
        <v>21</v>
      </c>
      <c r="D9" s="56" t="s">
        <v>25</v>
      </c>
      <c r="E9" s="47">
        <v>24</v>
      </c>
      <c r="F9" s="76">
        <v>1.57</v>
      </c>
      <c r="G9" s="9">
        <f>41.6</f>
        <v>41.6</v>
      </c>
      <c r="H9" s="9">
        <f>1.6</f>
        <v>1.6</v>
      </c>
      <c r="I9" s="9">
        <f>0.03</f>
        <v>0.03</v>
      </c>
      <c r="J9" s="10">
        <f>8.02</f>
        <v>8.02</v>
      </c>
    </row>
    <row r="10" spans="1:10" ht="15.6" x14ac:dyDescent="0.3">
      <c r="A10" s="7"/>
      <c r="B10" s="75"/>
      <c r="C10" s="84" t="s">
        <v>21</v>
      </c>
      <c r="D10" s="56" t="s">
        <v>53</v>
      </c>
      <c r="E10" s="47">
        <v>40</v>
      </c>
      <c r="F10" s="76">
        <f>243.6*0.04</f>
        <v>9.7439999999999998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 x14ac:dyDescent="0.35">
      <c r="A11" s="68"/>
      <c r="B11" s="69"/>
      <c r="C11" s="70"/>
      <c r="D11" s="71"/>
      <c r="E11" s="72"/>
      <c r="F11" s="80">
        <f>SUM(F4:F10)</f>
        <v>60.425359999999998</v>
      </c>
      <c r="G11" s="73">
        <f>SUM(G4:G10)</f>
        <v>621.06999999999994</v>
      </c>
      <c r="H11" s="73">
        <f>SUM(H4:H10)</f>
        <v>16.420000000000002</v>
      </c>
      <c r="I11" s="73">
        <f>SUM(I4:I10)</f>
        <v>24.700000000000003</v>
      </c>
      <c r="J11" s="73">
        <f>SUM(J4:J10)</f>
        <v>82.91</v>
      </c>
    </row>
    <row r="12" spans="1:10" ht="15.6" x14ac:dyDescent="0.3">
      <c r="A12" s="3" t="s">
        <v>23</v>
      </c>
      <c r="B12" s="4"/>
      <c r="C12" s="57">
        <v>25</v>
      </c>
      <c r="D12" s="58" t="s">
        <v>32</v>
      </c>
      <c r="E12" s="48">
        <v>200</v>
      </c>
      <c r="F12" s="79">
        <v>11.82</v>
      </c>
      <c r="G12" s="5">
        <v>136</v>
      </c>
      <c r="H12" s="5">
        <v>0.6</v>
      </c>
      <c r="I12" s="5">
        <v>0</v>
      </c>
      <c r="J12" s="6">
        <v>33</v>
      </c>
    </row>
    <row r="13" spans="1:10" ht="15.6" x14ac:dyDescent="0.3">
      <c r="A13" s="7"/>
      <c r="B13" s="11"/>
      <c r="C13" s="59">
        <v>56</v>
      </c>
      <c r="D13" s="60" t="s">
        <v>41</v>
      </c>
      <c r="E13" s="49" t="s">
        <v>46</v>
      </c>
      <c r="F13" s="76">
        <v>33.61</v>
      </c>
      <c r="G13" s="9">
        <f>245</f>
        <v>245</v>
      </c>
      <c r="H13" s="9">
        <f>12.45</f>
        <v>12.45</v>
      </c>
      <c r="I13" s="9">
        <f>8.59</f>
        <v>8.59</v>
      </c>
      <c r="J13" s="10">
        <f>6.33</f>
        <v>6.33</v>
      </c>
    </row>
    <row r="14" spans="1:10" ht="16.2" thickBot="1" x14ac:dyDescent="0.35">
      <c r="A14" s="64"/>
      <c r="B14" s="41"/>
      <c r="C14" s="65"/>
      <c r="D14" s="66"/>
      <c r="E14" s="67"/>
      <c r="F14" s="81">
        <f>SUM(F12:F13)</f>
        <v>45.43</v>
      </c>
      <c r="G14" s="77">
        <f>SUM(G12:G13)</f>
        <v>381</v>
      </c>
      <c r="H14" s="77">
        <f t="shared" ref="H14:J14" si="0">SUM(H12:H13)</f>
        <v>13.049999999999999</v>
      </c>
      <c r="I14" s="77">
        <f t="shared" si="0"/>
        <v>8.59</v>
      </c>
      <c r="J14" s="78">
        <f t="shared" si="0"/>
        <v>39.33</v>
      </c>
    </row>
    <row r="15" spans="1:10" ht="15.6" x14ac:dyDescent="0.3">
      <c r="A15" s="3" t="s">
        <v>12</v>
      </c>
      <c r="B15" s="4" t="s">
        <v>13</v>
      </c>
      <c r="C15" s="57">
        <v>1</v>
      </c>
      <c r="D15" s="58" t="s">
        <v>51</v>
      </c>
      <c r="E15" s="46" t="s">
        <v>52</v>
      </c>
      <c r="F15" s="79">
        <f>20.52*35/60</f>
        <v>11.969999999999999</v>
      </c>
      <c r="G15" s="5">
        <v>24</v>
      </c>
      <c r="H15" s="5">
        <v>1.86</v>
      </c>
      <c r="I15" s="5">
        <v>0.12</v>
      </c>
      <c r="J15" s="6">
        <v>3.9</v>
      </c>
    </row>
    <row r="16" spans="1:10" ht="28.8" x14ac:dyDescent="0.3">
      <c r="A16" s="7"/>
      <c r="B16" s="8" t="s">
        <v>14</v>
      </c>
      <c r="C16" s="59">
        <v>40</v>
      </c>
      <c r="D16" s="60" t="s">
        <v>55</v>
      </c>
      <c r="E16" s="49" t="s">
        <v>63</v>
      </c>
      <c r="F16" s="76">
        <f>8.1*240/250+9.2*1</f>
        <v>16.975999999999999</v>
      </c>
      <c r="G16" s="9">
        <v>132.5</v>
      </c>
      <c r="H16" s="9">
        <v>2.65</v>
      </c>
      <c r="I16" s="9">
        <v>2.78</v>
      </c>
      <c r="J16" s="10">
        <v>24.23</v>
      </c>
    </row>
    <row r="17" spans="1:10" ht="15.6" x14ac:dyDescent="0.3">
      <c r="A17" s="7"/>
      <c r="B17" s="8" t="s">
        <v>15</v>
      </c>
      <c r="C17" s="59">
        <v>23</v>
      </c>
      <c r="D17" s="60" t="s">
        <v>42</v>
      </c>
      <c r="E17" s="49" t="s">
        <v>49</v>
      </c>
      <c r="F17" s="76">
        <f>36.01*90/90</f>
        <v>36.01</v>
      </c>
      <c r="G17" s="9">
        <f>103</f>
        <v>103</v>
      </c>
      <c r="H17" s="9">
        <f>12.92</f>
        <v>12.92</v>
      </c>
      <c r="I17" s="9">
        <f>2.28</f>
        <v>2.2799999999999998</v>
      </c>
      <c r="J17" s="10">
        <f>8.31</f>
        <v>8.31</v>
      </c>
    </row>
    <row r="18" spans="1:10" ht="28.8" x14ac:dyDescent="0.3">
      <c r="A18" s="7"/>
      <c r="B18" s="8" t="s">
        <v>33</v>
      </c>
      <c r="C18" s="59">
        <v>45</v>
      </c>
      <c r="D18" s="60" t="s">
        <v>43</v>
      </c>
      <c r="E18" s="49" t="s">
        <v>34</v>
      </c>
      <c r="F18" s="76">
        <v>14.13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6" x14ac:dyDescent="0.3">
      <c r="A19" s="7"/>
      <c r="B19" s="8" t="s">
        <v>24</v>
      </c>
      <c r="C19" s="59">
        <v>35</v>
      </c>
      <c r="D19" s="60" t="s">
        <v>44</v>
      </c>
      <c r="E19" s="49">
        <v>200</v>
      </c>
      <c r="F19" s="76">
        <v>8.8699999999999992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 x14ac:dyDescent="0.3">
      <c r="A20" s="7"/>
      <c r="B20" s="8" t="s">
        <v>18</v>
      </c>
      <c r="C20" s="59" t="s">
        <v>21</v>
      </c>
      <c r="D20" s="60" t="s">
        <v>25</v>
      </c>
      <c r="E20" s="49" t="s">
        <v>64</v>
      </c>
      <c r="F20" s="76">
        <f>68*0.025</f>
        <v>1.7000000000000002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6" x14ac:dyDescent="0.3">
      <c r="A21" s="7"/>
      <c r="B21" s="15" t="s">
        <v>16</v>
      </c>
      <c r="C21" s="61" t="s">
        <v>21</v>
      </c>
      <c r="D21" s="62" t="s">
        <v>22</v>
      </c>
      <c r="E21" s="50" t="s">
        <v>64</v>
      </c>
      <c r="F21" s="82">
        <f>46.14*0.025</f>
        <v>1.1535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2" thickBot="1" x14ac:dyDescent="0.35">
      <c r="A22" s="40"/>
      <c r="B22" s="41"/>
      <c r="C22" s="42"/>
      <c r="D22" s="42"/>
      <c r="E22" s="52"/>
      <c r="F22" s="83">
        <v>90.87</v>
      </c>
      <c r="G22" s="43">
        <f>SUM(G15:G21)</f>
        <v>683.19999999999993</v>
      </c>
      <c r="H22" s="43">
        <f>SUM(H15:H21)</f>
        <v>25.839999999999996</v>
      </c>
      <c r="I22" s="43">
        <f>SUM(I15:I21)</f>
        <v>12.269999999999998</v>
      </c>
      <c r="J22" s="44">
        <f>SUM(J15:J21)</f>
        <v>114.49</v>
      </c>
    </row>
    <row r="23" spans="1:10" ht="16.2" thickBot="1" x14ac:dyDescent="0.35">
      <c r="B23" s="2" t="s">
        <v>28</v>
      </c>
      <c r="E23" s="51"/>
      <c r="F23" s="51"/>
    </row>
    <row r="24" spans="1:10" ht="29.4" thickBot="1" x14ac:dyDescent="0.35">
      <c r="A24" s="18" t="s">
        <v>1</v>
      </c>
      <c r="B24" s="19" t="s">
        <v>2</v>
      </c>
      <c r="C24" s="19" t="s">
        <v>19</v>
      </c>
      <c r="D24" s="19" t="s">
        <v>3</v>
      </c>
      <c r="E24" s="45" t="s">
        <v>20</v>
      </c>
      <c r="F24" s="45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29.4" thickBot="1" x14ac:dyDescent="0.35">
      <c r="A25" s="3" t="s">
        <v>9</v>
      </c>
      <c r="B25" s="8" t="s">
        <v>33</v>
      </c>
      <c r="C25" s="53">
        <v>37</v>
      </c>
      <c r="D25" s="54" t="s">
        <v>36</v>
      </c>
      <c r="E25" s="46" t="s">
        <v>45</v>
      </c>
      <c r="F25" s="79">
        <v>24.88</v>
      </c>
      <c r="G25" s="5">
        <v>275</v>
      </c>
      <c r="H25" s="5">
        <v>12.1</v>
      </c>
      <c r="I25" s="5">
        <v>10.1</v>
      </c>
      <c r="J25" s="6">
        <v>34</v>
      </c>
    </row>
    <row r="26" spans="1:10" ht="15.6" x14ac:dyDescent="0.3">
      <c r="A26" s="7"/>
      <c r="B26" s="31" t="s">
        <v>11</v>
      </c>
      <c r="C26" s="85">
        <v>20</v>
      </c>
      <c r="D26" s="86" t="s">
        <v>37</v>
      </c>
      <c r="E26" s="87" t="s">
        <v>45</v>
      </c>
      <c r="F26" s="88">
        <v>5.35</v>
      </c>
      <c r="G26" s="14">
        <v>70</v>
      </c>
      <c r="H26" s="14">
        <v>1.4</v>
      </c>
      <c r="I26" s="14">
        <v>1.6</v>
      </c>
      <c r="J26" s="39">
        <v>12.36</v>
      </c>
    </row>
    <row r="27" spans="1:10" ht="15.6" x14ac:dyDescent="0.3">
      <c r="A27" s="7"/>
      <c r="B27" s="104" t="s">
        <v>40</v>
      </c>
      <c r="C27" s="55">
        <v>27</v>
      </c>
      <c r="D27" s="56" t="s">
        <v>38</v>
      </c>
      <c r="E27" s="47">
        <v>100</v>
      </c>
      <c r="F27" s="76">
        <f>15.84*100/100</f>
        <v>15.84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6" x14ac:dyDescent="0.3">
      <c r="A28" s="7"/>
      <c r="B28" s="105"/>
      <c r="C28" s="55">
        <v>3</v>
      </c>
      <c r="D28" s="56" t="s">
        <v>39</v>
      </c>
      <c r="E28" s="47">
        <v>10</v>
      </c>
      <c r="F28" s="76">
        <f>9.41*12/10</f>
        <v>11.292</v>
      </c>
      <c r="G28" s="9">
        <v>64.7</v>
      </c>
      <c r="H28" s="9">
        <v>0.08</v>
      </c>
      <c r="I28" s="9">
        <v>7.15</v>
      </c>
      <c r="J28" s="10">
        <v>0.12</v>
      </c>
    </row>
    <row r="29" spans="1:10" ht="15.6" x14ac:dyDescent="0.3">
      <c r="A29" s="7"/>
      <c r="B29" s="33" t="s">
        <v>17</v>
      </c>
      <c r="C29" s="55" t="s">
        <v>21</v>
      </c>
      <c r="D29" s="56" t="s">
        <v>22</v>
      </c>
      <c r="E29" s="47">
        <v>30</v>
      </c>
      <c r="F29" s="76">
        <f>46.14*0.03</f>
        <v>1.3841999999999999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6" x14ac:dyDescent="0.3">
      <c r="A30" s="7"/>
      <c r="B30" s="63"/>
      <c r="C30" s="55" t="s">
        <v>21</v>
      </c>
      <c r="D30" s="56" t="s">
        <v>25</v>
      </c>
      <c r="E30" s="47">
        <v>30</v>
      </c>
      <c r="F30" s="76">
        <f>68*0.03</f>
        <v>2.04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5.6" x14ac:dyDescent="0.3">
      <c r="A31" s="7"/>
      <c r="B31" s="75"/>
      <c r="C31" s="84" t="s">
        <v>21</v>
      </c>
      <c r="D31" s="56" t="s">
        <v>53</v>
      </c>
      <c r="E31" s="47">
        <v>40</v>
      </c>
      <c r="F31" s="76">
        <f>243.6*0.04</f>
        <v>9.7439999999999998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2" thickBot="1" x14ac:dyDescent="0.35">
      <c r="A32" s="68"/>
      <c r="B32" s="69"/>
      <c r="C32" s="70"/>
      <c r="D32" s="71"/>
      <c r="E32" s="72"/>
      <c r="F32" s="80">
        <v>70.430000000000007</v>
      </c>
      <c r="G32" s="73">
        <f>SUM(G25:G31)</f>
        <v>730.61999999999989</v>
      </c>
      <c r="H32" s="73">
        <f>SUM(H25:H31)</f>
        <v>20.73</v>
      </c>
      <c r="I32" s="73">
        <f>SUM(I25:I31)</f>
        <v>27.34</v>
      </c>
      <c r="J32" s="73">
        <f>SUM(J25:J31)</f>
        <v>99.91</v>
      </c>
    </row>
    <row r="33" spans="1:13" ht="15.6" x14ac:dyDescent="0.3">
      <c r="A33" s="3" t="s">
        <v>23</v>
      </c>
      <c r="B33" s="4"/>
      <c r="C33" s="57">
        <v>25</v>
      </c>
      <c r="D33" s="58" t="s">
        <v>32</v>
      </c>
      <c r="E33" s="48">
        <v>200</v>
      </c>
      <c r="F33" s="79">
        <v>11.82</v>
      </c>
      <c r="G33" s="5">
        <v>136</v>
      </c>
      <c r="H33" s="5">
        <v>0.6</v>
      </c>
      <c r="I33" s="5">
        <v>0</v>
      </c>
      <c r="J33" s="6">
        <v>33</v>
      </c>
    </row>
    <row r="34" spans="1:13" ht="15.6" x14ac:dyDescent="0.3">
      <c r="A34" s="7"/>
      <c r="B34" s="11"/>
      <c r="C34" s="59">
        <v>56</v>
      </c>
      <c r="D34" s="60" t="s">
        <v>41</v>
      </c>
      <c r="E34" s="49" t="s">
        <v>34</v>
      </c>
      <c r="F34" s="76">
        <v>40.99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2" thickBot="1" x14ac:dyDescent="0.35">
      <c r="A35" s="64"/>
      <c r="B35" s="41"/>
      <c r="C35" s="65"/>
      <c r="D35" s="66"/>
      <c r="E35" s="67"/>
      <c r="F35" s="81">
        <f>SUM(F33:F34)</f>
        <v>52.81</v>
      </c>
      <c r="G35" s="77">
        <f>SUM(G33:G34)</f>
        <v>405.5</v>
      </c>
      <c r="H35" s="77">
        <f t="shared" ref="H35:J35" si="1">SUM(H33:H34)</f>
        <v>14.295</v>
      </c>
      <c r="I35" s="77">
        <f t="shared" si="1"/>
        <v>9.4489999999999998</v>
      </c>
      <c r="J35" s="78">
        <f t="shared" si="1"/>
        <v>39.963000000000001</v>
      </c>
    </row>
    <row r="36" spans="1:13" ht="15.6" x14ac:dyDescent="0.3">
      <c r="A36" s="3" t="s">
        <v>12</v>
      </c>
      <c r="B36" s="4" t="s">
        <v>13</v>
      </c>
      <c r="C36" s="57">
        <v>1</v>
      </c>
      <c r="D36" s="58" t="s">
        <v>51</v>
      </c>
      <c r="E36" s="46" t="s">
        <v>56</v>
      </c>
      <c r="F36" s="79">
        <f>34.2*70/100</f>
        <v>23.94</v>
      </c>
      <c r="G36" s="5">
        <v>40</v>
      </c>
      <c r="H36" s="5">
        <v>3.1</v>
      </c>
      <c r="I36" s="5">
        <v>0.2</v>
      </c>
      <c r="J36" s="6">
        <v>6.5</v>
      </c>
    </row>
    <row r="37" spans="1:13" ht="28.8" x14ac:dyDescent="0.3">
      <c r="A37" s="7"/>
      <c r="B37" s="8" t="s">
        <v>14</v>
      </c>
      <c r="C37" s="59">
        <v>40</v>
      </c>
      <c r="D37" s="60" t="s">
        <v>55</v>
      </c>
      <c r="E37" s="49" t="s">
        <v>63</v>
      </c>
      <c r="F37" s="76">
        <f>8.1*240/250+9.2*1</f>
        <v>16.975999999999999</v>
      </c>
      <c r="G37" s="9">
        <v>132.5</v>
      </c>
      <c r="H37" s="9">
        <v>2.65</v>
      </c>
      <c r="I37" s="9">
        <v>2.78</v>
      </c>
      <c r="J37" s="10">
        <v>24.23</v>
      </c>
      <c r="M37" s="1" t="s">
        <v>47</v>
      </c>
    </row>
    <row r="38" spans="1:13" ht="15.6" x14ac:dyDescent="0.3">
      <c r="A38" s="7"/>
      <c r="B38" s="8" t="s">
        <v>15</v>
      </c>
      <c r="C38" s="59">
        <v>23</v>
      </c>
      <c r="D38" s="60" t="s">
        <v>42</v>
      </c>
      <c r="E38" s="49" t="s">
        <v>46</v>
      </c>
      <c r="F38" s="76">
        <f>48.36*100/120</f>
        <v>40.299999999999997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28.8" x14ac:dyDescent="0.3">
      <c r="A39" s="7"/>
      <c r="B39" s="8" t="s">
        <v>33</v>
      </c>
      <c r="C39" s="59">
        <v>45</v>
      </c>
      <c r="D39" s="60" t="s">
        <v>43</v>
      </c>
      <c r="E39" s="49" t="s">
        <v>54</v>
      </c>
      <c r="F39" s="76">
        <f>16.67*170/180</f>
        <v>15.74388888888889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6" x14ac:dyDescent="0.3">
      <c r="A40" s="7"/>
      <c r="B40" s="8" t="s">
        <v>24</v>
      </c>
      <c r="C40" s="59">
        <v>35</v>
      </c>
      <c r="D40" s="60" t="s">
        <v>44</v>
      </c>
      <c r="E40" s="49">
        <v>200</v>
      </c>
      <c r="F40" s="76">
        <v>5.13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6" x14ac:dyDescent="0.3">
      <c r="A41" s="7"/>
      <c r="B41" s="8" t="s">
        <v>18</v>
      </c>
      <c r="C41" s="59" t="s">
        <v>21</v>
      </c>
      <c r="D41" s="60" t="s">
        <v>25</v>
      </c>
      <c r="E41" s="49" t="s">
        <v>65</v>
      </c>
      <c r="F41" s="76">
        <f>68*0.031</f>
        <v>2.1080000000000001</v>
      </c>
      <c r="G41" s="9">
        <v>83.2</v>
      </c>
      <c r="H41" s="9">
        <v>3.2</v>
      </c>
      <c r="I41" s="9">
        <v>0.06</v>
      </c>
      <c r="J41" s="10">
        <v>16.04</v>
      </c>
    </row>
    <row r="42" spans="1:13" ht="15.6" x14ac:dyDescent="0.3">
      <c r="A42" s="7"/>
      <c r="B42" s="15" t="s">
        <v>16</v>
      </c>
      <c r="C42" s="61" t="s">
        <v>21</v>
      </c>
      <c r="D42" s="62" t="s">
        <v>22</v>
      </c>
      <c r="E42" s="50" t="s">
        <v>65</v>
      </c>
      <c r="F42" s="82">
        <f>46.14*0.031</f>
        <v>1.4303399999999999</v>
      </c>
      <c r="G42" s="12">
        <v>80</v>
      </c>
      <c r="H42" s="12">
        <v>1.96</v>
      </c>
      <c r="I42" s="12">
        <v>0.4</v>
      </c>
      <c r="J42" s="13">
        <v>17.920000000000002</v>
      </c>
    </row>
    <row r="43" spans="1:13" s="24" customFormat="1" ht="16.2" thickBot="1" x14ac:dyDescent="0.35">
      <c r="A43" s="40"/>
      <c r="B43" s="41"/>
      <c r="C43" s="42"/>
      <c r="D43" s="42"/>
      <c r="E43" s="52"/>
      <c r="F43" s="83">
        <f>SUM(F36:F42)</f>
        <v>105.62822888888888</v>
      </c>
      <c r="G43" s="43">
        <f>SUM(G36:G42)</f>
        <v>815.19</v>
      </c>
      <c r="H43" s="43">
        <f>SUM(H36:H42)</f>
        <v>33.449999999999996</v>
      </c>
      <c r="I43" s="43">
        <f>SUM(I36:I42)</f>
        <v>14.03</v>
      </c>
      <c r="J43" s="44">
        <f>SUM(J36:J42)</f>
        <v>135.73000000000002</v>
      </c>
    </row>
    <row r="45" spans="1:13" x14ac:dyDescent="0.3">
      <c r="A45" s="23" t="s">
        <v>30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G34 F14 F11 F4 F17 F27" unlockedFormula="1"/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activeCell="B1" sqref="B1:D1"/>
    </sheetView>
  </sheetViews>
  <sheetFormatPr defaultRowHeight="14.4" x14ac:dyDescent="0.3"/>
  <cols>
    <col min="1" max="1" width="11.77734375" style="24" bestFit="1" customWidth="1"/>
    <col min="2" max="2" width="11.5546875" style="24" customWidth="1"/>
    <col min="3" max="3" width="7.109375" style="24" bestFit="1" customWidth="1"/>
    <col min="4" max="4" width="24.6640625" style="24" bestFit="1" customWidth="1"/>
    <col min="5" max="5" width="8.109375" style="25" bestFit="1" customWidth="1"/>
    <col min="6" max="6" width="7.1093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10.109375" style="24" bestFit="1" customWidth="1"/>
    <col min="11" max="16384" width="8.88671875" style="24"/>
  </cols>
  <sheetData>
    <row r="1" spans="1:10" ht="28.8" customHeight="1" x14ac:dyDescent="0.3">
      <c r="A1" s="24" t="s">
        <v>0</v>
      </c>
      <c r="B1" s="101" t="s">
        <v>66</v>
      </c>
      <c r="C1" s="102"/>
      <c r="D1" s="103"/>
      <c r="E1" s="25" t="s">
        <v>27</v>
      </c>
      <c r="F1" s="26"/>
      <c r="H1" s="24" t="s">
        <v>50</v>
      </c>
      <c r="I1" s="27"/>
      <c r="J1" s="95"/>
    </row>
    <row r="2" spans="1:10" ht="15" thickBot="1" x14ac:dyDescent="0.35">
      <c r="B2" s="28" t="s">
        <v>31</v>
      </c>
    </row>
    <row r="3" spans="1:10" s="29" customFormat="1" ht="29.4" thickBot="1" x14ac:dyDescent="0.35">
      <c r="A3" s="89" t="s">
        <v>1</v>
      </c>
      <c r="B3" s="90" t="s">
        <v>2</v>
      </c>
      <c r="C3" s="90" t="s">
        <v>19</v>
      </c>
      <c r="D3" s="90" t="s">
        <v>3</v>
      </c>
      <c r="E3" s="91" t="s">
        <v>20</v>
      </c>
      <c r="F3" s="91" t="s">
        <v>4</v>
      </c>
      <c r="G3" s="92" t="s">
        <v>5</v>
      </c>
      <c r="H3" s="90" t="s">
        <v>6</v>
      </c>
      <c r="I3" s="90" t="s">
        <v>7</v>
      </c>
      <c r="J3" s="93" t="s">
        <v>8</v>
      </c>
    </row>
    <row r="4" spans="1:10" s="29" customFormat="1" ht="29.4" thickBot="1" x14ac:dyDescent="0.35">
      <c r="A4" s="3" t="s">
        <v>9</v>
      </c>
      <c r="B4" s="8" t="s">
        <v>10</v>
      </c>
      <c r="C4" s="53">
        <v>37</v>
      </c>
      <c r="D4" s="54" t="s">
        <v>36</v>
      </c>
      <c r="E4" s="46" t="s">
        <v>35</v>
      </c>
      <c r="F4" s="79">
        <f>25.66*180/150</f>
        <v>30.792000000000002</v>
      </c>
      <c r="G4" s="5">
        <f>206.25</f>
        <v>206.25</v>
      </c>
      <c r="H4" s="5">
        <f>9.08</f>
        <v>9.08</v>
      </c>
      <c r="I4" s="5">
        <f>7.58</f>
        <v>7.58</v>
      </c>
      <c r="J4" s="6">
        <f>25.5</f>
        <v>25.5</v>
      </c>
    </row>
    <row r="5" spans="1:10" ht="16.2" customHeight="1" x14ac:dyDescent="0.3">
      <c r="A5" s="7"/>
      <c r="B5" s="31" t="s">
        <v>11</v>
      </c>
      <c r="C5" s="85">
        <v>20</v>
      </c>
      <c r="D5" s="86" t="s">
        <v>37</v>
      </c>
      <c r="E5" s="87" t="s">
        <v>45</v>
      </c>
      <c r="F5" s="88">
        <v>5.66</v>
      </c>
      <c r="G5" s="14">
        <v>70</v>
      </c>
      <c r="H5" s="14">
        <v>1.4</v>
      </c>
      <c r="I5" s="14">
        <v>1.6</v>
      </c>
      <c r="J5" s="39">
        <v>12.36</v>
      </c>
    </row>
    <row r="6" spans="1:10" ht="15.6" x14ac:dyDescent="0.3">
      <c r="A6" s="7"/>
      <c r="B6" s="104" t="s">
        <v>40</v>
      </c>
      <c r="C6" s="55">
        <v>27</v>
      </c>
      <c r="D6" s="56" t="s">
        <v>38</v>
      </c>
      <c r="E6" s="47">
        <v>60</v>
      </c>
      <c r="F6" s="76">
        <f>12.66*60/60</f>
        <v>12.66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4.4" customHeight="1" x14ac:dyDescent="0.3">
      <c r="A7" s="7"/>
      <c r="B7" s="105"/>
      <c r="C7" s="55">
        <v>3</v>
      </c>
      <c r="D7" s="56" t="s">
        <v>39</v>
      </c>
      <c r="E7" s="47">
        <v>14</v>
      </c>
      <c r="F7" s="76">
        <f>12.51*14/10</f>
        <v>17.513999999999999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6" x14ac:dyDescent="0.3">
      <c r="A8" s="7"/>
      <c r="B8" s="33" t="s">
        <v>17</v>
      </c>
      <c r="C8" s="55" t="s">
        <v>21</v>
      </c>
      <c r="D8" s="56" t="s">
        <v>22</v>
      </c>
      <c r="E8" s="47">
        <v>32</v>
      </c>
      <c r="F8" s="76">
        <v>1.72</v>
      </c>
      <c r="G8" s="9">
        <f>40</f>
        <v>40</v>
      </c>
      <c r="H8" s="9">
        <f>0.98</f>
        <v>0.98</v>
      </c>
      <c r="I8" s="9">
        <f>0.2</f>
        <v>0.2</v>
      </c>
      <c r="J8" s="10">
        <f>8.95</f>
        <v>8.9499999999999993</v>
      </c>
    </row>
    <row r="9" spans="1:10" ht="15.6" x14ac:dyDescent="0.3">
      <c r="A9" s="7"/>
      <c r="B9" s="63"/>
      <c r="C9" s="55" t="s">
        <v>21</v>
      </c>
      <c r="D9" s="56" t="s">
        <v>25</v>
      </c>
      <c r="E9" s="47">
        <v>33</v>
      </c>
      <c r="F9" s="76">
        <f>81.6*0.033</f>
        <v>2.6928000000000001</v>
      </c>
      <c r="G9" s="9">
        <f>41.6</f>
        <v>41.6</v>
      </c>
      <c r="H9" s="9">
        <f>1.6</f>
        <v>1.6</v>
      </c>
      <c r="I9" s="9">
        <f>0.03</f>
        <v>0.03</v>
      </c>
      <c r="J9" s="10">
        <f>8.02</f>
        <v>8.02</v>
      </c>
    </row>
    <row r="10" spans="1:10" ht="15.6" x14ac:dyDescent="0.3">
      <c r="A10" s="7"/>
      <c r="B10" s="75"/>
      <c r="C10" s="84" t="s">
        <v>21</v>
      </c>
      <c r="D10" s="56" t="s">
        <v>53</v>
      </c>
      <c r="E10" s="47">
        <v>40</v>
      </c>
      <c r="F10" s="76">
        <f>243.6*0.04*1.33</f>
        <v>12.959520000000001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 x14ac:dyDescent="0.35">
      <c r="A11" s="68"/>
      <c r="B11" s="69"/>
      <c r="C11" s="70"/>
      <c r="D11" s="71"/>
      <c r="E11" s="72"/>
      <c r="F11" s="80">
        <f>SUM(F4:F10)</f>
        <v>83.998319999999993</v>
      </c>
      <c r="G11" s="73">
        <f>SUM(G4:G10)</f>
        <v>621.06999999999994</v>
      </c>
      <c r="H11" s="73">
        <f>SUM(H4:H10)</f>
        <v>16.420000000000002</v>
      </c>
      <c r="I11" s="73">
        <f>SUM(I4:I10)</f>
        <v>24.700000000000003</v>
      </c>
      <c r="J11" s="73">
        <f>SUM(J4:J10)</f>
        <v>82.91</v>
      </c>
    </row>
    <row r="12" spans="1:10" ht="29.4" thickBot="1" x14ac:dyDescent="0.35">
      <c r="A12" s="7"/>
      <c r="B12" s="8" t="s">
        <v>59</v>
      </c>
      <c r="C12" s="53">
        <v>11</v>
      </c>
      <c r="D12" s="54" t="s">
        <v>57</v>
      </c>
      <c r="E12" s="46" t="s">
        <v>34</v>
      </c>
      <c r="F12" s="79">
        <f>14.93*150/180</f>
        <v>12.441666666666666</v>
      </c>
      <c r="G12" s="5">
        <f>206.25*170/150</f>
        <v>233.75</v>
      </c>
      <c r="H12" s="5">
        <f>9.08*170/150</f>
        <v>10.290666666666667</v>
      </c>
      <c r="I12" s="5">
        <f>7.58*170/150</f>
        <v>8.5906666666666656</v>
      </c>
      <c r="J12" s="6">
        <f>25.5*170/150</f>
        <v>28.9</v>
      </c>
    </row>
    <row r="13" spans="1:10" ht="15.6" x14ac:dyDescent="0.3">
      <c r="A13" s="32"/>
      <c r="B13" s="31" t="s">
        <v>11</v>
      </c>
      <c r="C13" s="85">
        <v>25</v>
      </c>
      <c r="D13" s="86" t="s">
        <v>32</v>
      </c>
      <c r="E13" s="87" t="s">
        <v>45</v>
      </c>
      <c r="F13" s="88">
        <v>15.72</v>
      </c>
      <c r="G13" s="14">
        <v>136</v>
      </c>
      <c r="H13" s="14">
        <v>0.6</v>
      </c>
      <c r="I13" s="14">
        <v>0</v>
      </c>
      <c r="J13" s="39">
        <v>33</v>
      </c>
    </row>
    <row r="14" spans="1:10" ht="15.6" x14ac:dyDescent="0.3">
      <c r="A14" s="32"/>
      <c r="B14" s="100" t="s">
        <v>58</v>
      </c>
      <c r="C14" s="55">
        <v>58</v>
      </c>
      <c r="D14" s="56" t="s">
        <v>60</v>
      </c>
      <c r="E14" s="47">
        <v>90</v>
      </c>
      <c r="F14" s="76">
        <f>60.09*90/90</f>
        <v>60.09</v>
      </c>
      <c r="G14" s="9">
        <f>71.4*75/60</f>
        <v>89.25</v>
      </c>
      <c r="H14" s="9">
        <f>1.14*75/60</f>
        <v>1.4249999999999998</v>
      </c>
      <c r="I14" s="9">
        <f>5.34*75/60</f>
        <v>6.6749999999999998</v>
      </c>
      <c r="J14" s="10">
        <f>4.62*75/60</f>
        <v>5.7750000000000004</v>
      </c>
    </row>
    <row r="15" spans="1:10" ht="14.4" customHeight="1" x14ac:dyDescent="0.3">
      <c r="A15" s="32"/>
      <c r="B15" s="100" t="s">
        <v>48</v>
      </c>
      <c r="C15" s="55">
        <v>15</v>
      </c>
      <c r="D15" s="56" t="s">
        <v>61</v>
      </c>
      <c r="E15" s="47">
        <v>20</v>
      </c>
      <c r="F15" s="76">
        <f>3.89*20/25</f>
        <v>3.1120000000000001</v>
      </c>
      <c r="G15" s="9">
        <f>64.7*15/10</f>
        <v>97.05</v>
      </c>
      <c r="H15" s="9">
        <f>0.08*15/10</f>
        <v>0.12</v>
      </c>
      <c r="I15" s="9">
        <f>7.15*15/10</f>
        <v>10.725</v>
      </c>
      <c r="J15" s="10">
        <f>0.12*15/10</f>
        <v>0.18</v>
      </c>
    </row>
    <row r="16" spans="1:10" ht="15.6" x14ac:dyDescent="0.3">
      <c r="A16" s="32"/>
      <c r="B16" s="33" t="s">
        <v>17</v>
      </c>
      <c r="C16" s="55" t="s">
        <v>21</v>
      </c>
      <c r="D16" s="56" t="s">
        <v>22</v>
      </c>
      <c r="E16" s="47">
        <v>20</v>
      </c>
      <c r="F16" s="76">
        <f>55.37*0.02</f>
        <v>1.1073999999999999</v>
      </c>
      <c r="G16" s="9">
        <f>40*35/20</f>
        <v>70</v>
      </c>
      <c r="H16" s="9">
        <f>0.98*35/20</f>
        <v>1.7149999999999999</v>
      </c>
      <c r="I16" s="9">
        <f>0.2*35/20</f>
        <v>0.35</v>
      </c>
      <c r="J16" s="10">
        <f>8.95*35/20</f>
        <v>15.6625</v>
      </c>
    </row>
    <row r="17" spans="1:10" ht="15.6" x14ac:dyDescent="0.3">
      <c r="A17" s="32"/>
      <c r="B17" s="63"/>
      <c r="C17" s="55" t="s">
        <v>21</v>
      </c>
      <c r="D17" s="56" t="s">
        <v>25</v>
      </c>
      <c r="E17" s="47">
        <v>20</v>
      </c>
      <c r="F17" s="76">
        <f>81.6*0.02</f>
        <v>1.6319999999999999</v>
      </c>
      <c r="G17" s="9">
        <f>41.6*36/20</f>
        <v>74.88000000000001</v>
      </c>
      <c r="H17" s="9">
        <f>1.6*36/20</f>
        <v>2.88</v>
      </c>
      <c r="I17" s="9">
        <f>0.03*36/20</f>
        <v>5.4000000000000006E-2</v>
      </c>
      <c r="J17" s="10">
        <f>8.02*36/20</f>
        <v>14.435999999999998</v>
      </c>
    </row>
    <row r="18" spans="1:10" ht="15.6" x14ac:dyDescent="0.3">
      <c r="A18" s="32"/>
      <c r="B18" s="75"/>
      <c r="C18" s="84" t="s">
        <v>21</v>
      </c>
      <c r="D18" s="56" t="s">
        <v>53</v>
      </c>
      <c r="E18" s="47">
        <v>20</v>
      </c>
      <c r="F18" s="76">
        <f>243.6*0.02*1.33</f>
        <v>6.4797600000000006</v>
      </c>
      <c r="G18" s="9">
        <f>63.56*40/20</f>
        <v>127.12</v>
      </c>
      <c r="H18" s="9">
        <f>1.07*40/20</f>
        <v>2.14</v>
      </c>
      <c r="I18" s="9">
        <f>1.4*40/20</f>
        <v>2.8</v>
      </c>
      <c r="J18" s="10">
        <f>11.67*40/20</f>
        <v>23.34</v>
      </c>
    </row>
    <row r="19" spans="1:10" ht="16.2" thickBot="1" x14ac:dyDescent="0.35">
      <c r="A19" s="34"/>
      <c r="B19" s="35"/>
      <c r="C19" s="36"/>
      <c r="D19" s="36"/>
      <c r="E19" s="98"/>
      <c r="F19" s="99">
        <v>100</v>
      </c>
      <c r="G19" s="37">
        <f>SUM(G13:G16)</f>
        <v>392.3</v>
      </c>
      <c r="H19" s="37">
        <f>SUM(H13:H16)</f>
        <v>3.86</v>
      </c>
      <c r="I19" s="37">
        <f>SUM(I13:I16)</f>
        <v>17.75</v>
      </c>
      <c r="J19" s="38">
        <f>SUM(J13:J16)</f>
        <v>54.6175</v>
      </c>
    </row>
    <row r="20" spans="1:10" ht="43.8" thickBot="1" x14ac:dyDescent="0.35">
      <c r="A20" s="30"/>
      <c r="B20" s="8" t="s">
        <v>14</v>
      </c>
      <c r="C20" s="59">
        <v>49</v>
      </c>
      <c r="D20" s="60" t="s">
        <v>62</v>
      </c>
      <c r="E20" s="96" t="s">
        <v>63</v>
      </c>
      <c r="F20" s="97">
        <f>10.77*240/250+12.24</f>
        <v>22.5792</v>
      </c>
      <c r="G20" s="9">
        <v>123</v>
      </c>
      <c r="H20" s="9">
        <v>2.23</v>
      </c>
      <c r="I20" s="9">
        <v>5.0599999999999996</v>
      </c>
      <c r="J20" s="10">
        <v>13.48</v>
      </c>
    </row>
    <row r="21" spans="1:10" ht="29.4" thickBot="1" x14ac:dyDescent="0.35">
      <c r="A21" s="32"/>
      <c r="B21" s="8" t="s">
        <v>59</v>
      </c>
      <c r="C21" s="53">
        <v>11</v>
      </c>
      <c r="D21" s="54" t="s">
        <v>57</v>
      </c>
      <c r="E21" s="46" t="s">
        <v>34</v>
      </c>
      <c r="F21" s="79">
        <f>14.93*150/180</f>
        <v>12.441666666666666</v>
      </c>
      <c r="G21" s="5">
        <f>206.25*170/150</f>
        <v>233.75</v>
      </c>
      <c r="H21" s="5">
        <f>9.08*170/150</f>
        <v>10.290666666666667</v>
      </c>
      <c r="I21" s="5">
        <f>7.58*170/150</f>
        <v>8.5906666666666656</v>
      </c>
      <c r="J21" s="6">
        <f>25.5*170/150</f>
        <v>28.9</v>
      </c>
    </row>
    <row r="22" spans="1:10" ht="15.6" x14ac:dyDescent="0.3">
      <c r="A22" s="32"/>
      <c r="B22" s="31" t="s">
        <v>11</v>
      </c>
      <c r="C22" s="85">
        <v>25</v>
      </c>
      <c r="D22" s="86" t="s">
        <v>32</v>
      </c>
      <c r="E22" s="87" t="s">
        <v>45</v>
      </c>
      <c r="F22" s="88">
        <v>15.72</v>
      </c>
      <c r="G22" s="14">
        <v>136</v>
      </c>
      <c r="H22" s="14">
        <v>0.6</v>
      </c>
      <c r="I22" s="14">
        <v>0</v>
      </c>
      <c r="J22" s="39">
        <v>33</v>
      </c>
    </row>
    <row r="23" spans="1:10" ht="15.6" x14ac:dyDescent="0.3">
      <c r="A23" s="32"/>
      <c r="B23" s="100" t="s">
        <v>58</v>
      </c>
      <c r="C23" s="55">
        <v>58</v>
      </c>
      <c r="D23" s="56" t="s">
        <v>60</v>
      </c>
      <c r="E23" s="47">
        <v>90</v>
      </c>
      <c r="F23" s="76">
        <f>60.09*90/90</f>
        <v>60.09</v>
      </c>
      <c r="G23" s="9">
        <f>71.4*75/60</f>
        <v>89.25</v>
      </c>
      <c r="H23" s="9">
        <f>1.14*75/60</f>
        <v>1.4249999999999998</v>
      </c>
      <c r="I23" s="9">
        <f>5.34*75/60</f>
        <v>6.6749999999999998</v>
      </c>
      <c r="J23" s="10">
        <f>4.62*75/60</f>
        <v>5.7750000000000004</v>
      </c>
    </row>
    <row r="24" spans="1:10" ht="28.8" x14ac:dyDescent="0.3">
      <c r="A24" s="32"/>
      <c r="B24" s="100" t="s">
        <v>48</v>
      </c>
      <c r="C24" s="55">
        <v>15</v>
      </c>
      <c r="D24" s="56" t="s">
        <v>61</v>
      </c>
      <c r="E24" s="47">
        <v>20</v>
      </c>
      <c r="F24" s="76">
        <f>3.89*20/25</f>
        <v>3.1120000000000001</v>
      </c>
      <c r="G24" s="9">
        <f>64.7*15/10</f>
        <v>97.05</v>
      </c>
      <c r="H24" s="9">
        <f>0.08*15/10</f>
        <v>0.12</v>
      </c>
      <c r="I24" s="9">
        <f>7.15*15/10</f>
        <v>10.725</v>
      </c>
      <c r="J24" s="10">
        <f>0.12*15/10</f>
        <v>0.18</v>
      </c>
    </row>
    <row r="25" spans="1:10" ht="15.6" x14ac:dyDescent="0.3">
      <c r="A25" s="32"/>
      <c r="B25" s="33" t="s">
        <v>17</v>
      </c>
      <c r="C25" s="55" t="s">
        <v>21</v>
      </c>
      <c r="D25" s="56" t="s">
        <v>22</v>
      </c>
      <c r="E25" s="47">
        <v>33</v>
      </c>
      <c r="F25" s="76">
        <v>1.8</v>
      </c>
      <c r="G25" s="9">
        <f>40*35/20</f>
        <v>70</v>
      </c>
      <c r="H25" s="9">
        <f>0.98*35/20</f>
        <v>1.7149999999999999</v>
      </c>
      <c r="I25" s="9">
        <f>0.2*35/20</f>
        <v>0.35</v>
      </c>
      <c r="J25" s="10">
        <f>8.95*35/20</f>
        <v>15.6625</v>
      </c>
    </row>
    <row r="26" spans="1:10" ht="15.6" x14ac:dyDescent="0.3">
      <c r="A26" s="32"/>
      <c r="B26" s="63"/>
      <c r="C26" s="55" t="s">
        <v>21</v>
      </c>
      <c r="D26" s="56" t="s">
        <v>25</v>
      </c>
      <c r="E26" s="47">
        <v>34</v>
      </c>
      <c r="F26" s="76">
        <f>81.6*0.034</f>
        <v>2.7744</v>
      </c>
      <c r="G26" s="9">
        <f>41.6*36/20</f>
        <v>74.88000000000001</v>
      </c>
      <c r="H26" s="9">
        <f>1.6*36/20</f>
        <v>2.88</v>
      </c>
      <c r="I26" s="9">
        <f>0.03*36/20</f>
        <v>5.4000000000000006E-2</v>
      </c>
      <c r="J26" s="10">
        <f>8.02*36/20</f>
        <v>14.435999999999998</v>
      </c>
    </row>
    <row r="27" spans="1:10" ht="15.6" x14ac:dyDescent="0.3">
      <c r="A27" s="32"/>
      <c r="B27" s="75"/>
      <c r="C27" s="84" t="s">
        <v>21</v>
      </c>
      <c r="D27" s="56" t="s">
        <v>53</v>
      </c>
      <c r="E27" s="47">
        <v>20</v>
      </c>
      <c r="F27" s="76">
        <f>243.6*0.02*1.33</f>
        <v>6.4797600000000006</v>
      </c>
      <c r="G27" s="9">
        <f>63.56*40/20</f>
        <v>127.12</v>
      </c>
      <c r="H27" s="9">
        <f>1.07*40/20</f>
        <v>2.14</v>
      </c>
      <c r="I27" s="9">
        <f>1.4*40/20</f>
        <v>2.8</v>
      </c>
      <c r="J27" s="10">
        <f>11.67*40/20</f>
        <v>23.34</v>
      </c>
    </row>
    <row r="28" spans="1:10" ht="16.2" thickBot="1" x14ac:dyDescent="0.35">
      <c r="A28" s="34"/>
      <c r="B28" s="35"/>
      <c r="C28" s="36"/>
      <c r="D28" s="36"/>
      <c r="E28" s="74"/>
      <c r="F28" s="94">
        <f>SUM(F20:F27)</f>
        <v>124.99702666666666</v>
      </c>
      <c r="G28" s="37">
        <f>SUM(G20:G24)</f>
        <v>679.05</v>
      </c>
      <c r="H28" s="37">
        <f>SUM(H21:H24)</f>
        <v>12.435666666666664</v>
      </c>
      <c r="I28" s="37">
        <f>SUM(I21:I24)</f>
        <v>25.990666666666662</v>
      </c>
      <c r="J28" s="38">
        <f>SUM(J21:J24)</f>
        <v>67.855000000000004</v>
      </c>
    </row>
    <row r="29" spans="1:10" s="1" customFormat="1" x14ac:dyDescent="0.3">
      <c r="E29" s="17"/>
      <c r="F29" s="17"/>
    </row>
    <row r="30" spans="1:10" s="1" customFormat="1" x14ac:dyDescent="0.3">
      <c r="A30" s="23" t="s">
        <v>29</v>
      </c>
      <c r="E30" s="17"/>
      <c r="F30" s="17"/>
    </row>
    <row r="31" spans="1:10" s="1" customFormat="1" x14ac:dyDescent="0.3">
      <c r="E31" s="17"/>
      <c r="F31" s="17"/>
    </row>
    <row r="32" spans="1:10" s="1" customFormat="1" x14ac:dyDescent="0.3">
      <c r="A32" s="23" t="s">
        <v>30</v>
      </c>
      <c r="E32" s="17"/>
      <c r="F32" s="17"/>
    </row>
    <row r="33" spans="5:6" s="1" customFormat="1" x14ac:dyDescent="0.3">
      <c r="E33" s="17"/>
      <c r="F33" s="17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: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2022-04-21T01:26:04Z</cp:lastPrinted>
  <dcterms:created xsi:type="dcterms:W3CDTF">2015-06-05T18:19:34Z</dcterms:created>
  <dcterms:modified xsi:type="dcterms:W3CDTF">2022-09-09T06:38:32Z</dcterms:modified>
</cp:coreProperties>
</file>