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/>
  <c r="F19"/>
  <c r="F20"/>
  <c r="J24"/>
  <c r="I24"/>
  <c r="H24"/>
  <c r="G24"/>
  <c r="F24"/>
  <c r="J17"/>
  <c r="I17"/>
  <c r="H17"/>
  <c r="G17"/>
  <c r="F36" i="1"/>
  <c r="F37"/>
  <c r="F15"/>
  <c r="F16"/>
  <c r="F25" i="2" l="1"/>
  <c r="F43" i="1"/>
  <c r="F22"/>
  <c r="F17" i="2"/>
  <c r="F16"/>
  <c r="F13"/>
  <c r="F12"/>
  <c r="F18" s="1"/>
  <c r="F10"/>
  <c r="F9"/>
  <c r="F7"/>
  <c r="F6"/>
  <c r="F4"/>
  <c r="F6" i="1"/>
  <c r="F7"/>
  <c r="F9"/>
  <c r="F10"/>
  <c r="F11"/>
  <c r="F42"/>
  <c r="F38"/>
  <c r="F35"/>
  <c r="F31"/>
  <c r="F30"/>
  <c r="F29"/>
  <c r="F28"/>
  <c r="F27"/>
  <c r="F32" s="1"/>
  <c r="F17"/>
  <c r="F14"/>
  <c r="F11" i="2" l="1"/>
  <c r="G43" i="1" l="1"/>
  <c r="G35"/>
  <c r="H32"/>
  <c r="G32"/>
  <c r="G22"/>
  <c r="G11"/>
  <c r="J23" i="2"/>
  <c r="J22"/>
  <c r="I23"/>
  <c r="I22"/>
  <c r="H23"/>
  <c r="H22"/>
  <c r="G23"/>
  <c r="G22"/>
  <c r="G25" s="1"/>
  <c r="J16"/>
  <c r="J15"/>
  <c r="I16"/>
  <c r="I15"/>
  <c r="H16"/>
  <c r="H15"/>
  <c r="G16"/>
  <c r="G15"/>
  <c r="J12"/>
  <c r="I12"/>
  <c r="H12"/>
  <c r="G12"/>
  <c r="J9" l="1"/>
  <c r="I9"/>
  <c r="H9"/>
  <c r="G9"/>
  <c r="G7" l="1"/>
  <c r="J6"/>
  <c r="I6"/>
  <c r="H6"/>
  <c r="G6"/>
  <c r="J10"/>
  <c r="I10"/>
  <c r="H10"/>
  <c r="G10"/>
  <c r="J8"/>
  <c r="I8"/>
  <c r="H8"/>
  <c r="G8"/>
  <c r="J7"/>
  <c r="I7"/>
  <c r="H7"/>
  <c r="J4"/>
  <c r="I4"/>
  <c r="H4"/>
  <c r="G4"/>
  <c r="G11" l="1"/>
  <c r="J11"/>
  <c r="I11"/>
  <c r="H11"/>
  <c r="H43" i="1"/>
  <c r="I43"/>
  <c r="J43"/>
  <c r="H35"/>
  <c r="J35"/>
  <c r="I35"/>
  <c r="I32"/>
  <c r="J31"/>
  <c r="I31"/>
  <c r="H31"/>
  <c r="G31"/>
  <c r="J32" l="1"/>
  <c r="J25" i="2"/>
  <c r="J10" i="1"/>
  <c r="I10"/>
  <c r="H10"/>
  <c r="H11" s="1"/>
  <c r="G10"/>
  <c r="I25" i="2" l="1"/>
  <c r="H25"/>
  <c r="G14" i="1" l="1"/>
  <c r="J11"/>
  <c r="I11" l="1"/>
  <c r="J22"/>
  <c r="I22"/>
  <c r="H22"/>
  <c r="J14"/>
  <c r="I14"/>
  <c r="H14"/>
  <c r="H18" i="2" l="1"/>
  <c r="I18"/>
  <c r="J18"/>
  <c r="G18"/>
</calcChain>
</file>

<file path=xl/sharedStrings.xml><?xml version="1.0" encoding="utf-8"?>
<sst xmlns="http://schemas.openxmlformats.org/spreadsheetml/2006/main" count="184" uniqueCount="68">
  <si>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</si>
  <si>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</si>
  <si>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</si>
  <si>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</si>
  <si>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</si>
  <si>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</si>
  <si>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</si>
  <si>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</si>
  <si>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</si>
  <si>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</si>
  <si>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</si>
  <si>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</si>
  <si>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</si>
  <si>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</si>
  <si>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</si>
  <si>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</si>
  <si>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</si>
  <si>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</si>
  <si>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</si>
  <si>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</si>
  <si>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</si>
  <si>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</si>
  <si>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</si>
  <si>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</si>
  <si>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</si>
  <si>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</si>
  <si>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</si>
  <si>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</si>
  <si>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</si>
  <si>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</si>
  <si>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</si>
  <si>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</si>
  <si>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</si>
  <si>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</si>
  <si>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</si>
  <si>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</si>
  <si>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</si>
  <si>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</si>
  <si>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</si>
  <si>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</si>
  <si>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</si>
  <si>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</si>
  <si>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</si>
  <si>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</si>
  <si>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</si>
  <si>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</si>
  <si>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</si>
  <si>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</si>
  <si>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Макаронник с мясом</t>
  </si>
  <si>
    <t>добавка</t>
  </si>
  <si>
    <t>240/10</t>
  </si>
  <si>
    <t>140/40</t>
  </si>
  <si>
    <t>30</t>
  </si>
  <si>
    <t>100</t>
  </si>
  <si>
    <t>40</t>
  </si>
  <si>
    <t>90</t>
  </si>
  <si>
    <t>МБОУ Элитовская СОШ</t>
  </si>
  <si>
    <t>Мармелад</t>
  </si>
  <si>
    <t>Зеленый горошек</t>
  </si>
  <si>
    <t>160</t>
  </si>
  <si>
    <t>26</t>
  </si>
  <si>
    <t>25</t>
  </si>
  <si>
    <t>21</t>
  </si>
  <si>
    <t>45</t>
  </si>
  <si>
    <t>41</t>
  </si>
  <si>
    <t>225/25</t>
  </si>
  <si>
    <t>150/50</t>
  </si>
  <si>
    <t>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</si>
</sst>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3" fillId="0" borderId="18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6"/>
  <sheetViews>
    <sheetView tabSelected="1" zoomScaleNormal="100" workbookViewId="0">
      <selection activeCell="I17" sqref="I1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16" t="s">
        <v>56</v>
      </c>
      <c r="C1" s="117"/>
      <c r="D1" s="118"/>
      <c r="E1" s="17" t="s">
        <v>27</v>
      </c>
      <c r="F1" s="16"/>
      <c r="H1" s="25">
        <v>7</v>
      </c>
      <c r="I1" s="121">
        <v>44700</v>
      </c>
      <c r="J1" s="121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9" t="s">
        <v>20</v>
      </c>
      <c r="F3" s="49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79">
        <v>37</v>
      </c>
      <c r="D4" s="80" t="s">
        <v>36</v>
      </c>
      <c r="E4" s="73" t="s">
        <v>34</v>
      </c>
      <c r="F4" s="74">
        <v>19.28</v>
      </c>
      <c r="G4" s="5">
        <v>206.25</v>
      </c>
      <c r="H4" s="5">
        <v>9.08</v>
      </c>
      <c r="I4" s="5">
        <v>7.58</v>
      </c>
      <c r="J4" s="6">
        <v>25.5</v>
      </c>
    </row>
    <row r="5" spans="1:10" ht="15.75">
      <c r="A5" s="7"/>
      <c r="B5" s="30" t="s">
        <v>11</v>
      </c>
      <c r="C5" s="81">
        <v>20</v>
      </c>
      <c r="D5" s="82" t="s">
        <v>37</v>
      </c>
      <c r="E5" s="75" t="s">
        <v>46</v>
      </c>
      <c r="F5" s="76">
        <v>3.98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19" t="s">
        <v>40</v>
      </c>
      <c r="C6" s="83">
        <v>27</v>
      </c>
      <c r="D6" s="84" t="s">
        <v>38</v>
      </c>
      <c r="E6" s="77">
        <v>60</v>
      </c>
      <c r="F6" s="78">
        <f>8.81*60/60</f>
        <v>8.81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>
      <c r="A7" s="7"/>
      <c r="B7" s="120"/>
      <c r="C7" s="83">
        <v>3</v>
      </c>
      <c r="D7" s="84" t="s">
        <v>39</v>
      </c>
      <c r="E7" s="77">
        <v>12</v>
      </c>
      <c r="F7" s="78">
        <f>9.41*12/10</f>
        <v>11.292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>
      <c r="A8" s="7"/>
      <c r="B8" s="37" t="s">
        <v>17</v>
      </c>
      <c r="C8" s="83" t="s">
        <v>21</v>
      </c>
      <c r="D8" s="84" t="s">
        <v>22</v>
      </c>
      <c r="E8" s="77">
        <v>22</v>
      </c>
      <c r="F8" s="78">
        <v>0.93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75">
      <c r="A9" s="7"/>
      <c r="B9" s="55"/>
      <c r="C9" s="83" t="s">
        <v>21</v>
      </c>
      <c r="D9" s="84" t="s">
        <v>25</v>
      </c>
      <c r="E9" s="77">
        <v>22</v>
      </c>
      <c r="F9" s="78">
        <f>64.8*0.022</f>
        <v>1.4255999999999998</v>
      </c>
      <c r="G9" s="9">
        <v>41.6</v>
      </c>
      <c r="H9" s="9">
        <v>1.6</v>
      </c>
      <c r="I9" s="9">
        <v>0.03</v>
      </c>
      <c r="J9" s="10">
        <v>8.02</v>
      </c>
    </row>
    <row r="10" spans="1:10" ht="15.75">
      <c r="A10" s="7"/>
      <c r="B10" s="61"/>
      <c r="C10" s="85" t="s">
        <v>21</v>
      </c>
      <c r="D10" s="84" t="s">
        <v>57</v>
      </c>
      <c r="E10" s="77">
        <v>45</v>
      </c>
      <c r="F10" s="78">
        <f>330*0.045</f>
        <v>14.85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57"/>
      <c r="B11" s="58"/>
      <c r="C11" s="99"/>
      <c r="D11" s="100"/>
      <c r="E11" s="101"/>
      <c r="F11" s="102">
        <f>SUM(F4:F10)</f>
        <v>60.567600000000006</v>
      </c>
      <c r="G11" s="59">
        <f>SUM(G4:G10)</f>
        <v>621.06999999999994</v>
      </c>
      <c r="H11" s="59">
        <f>SUM(H4:H10)</f>
        <v>16.420000000000002</v>
      </c>
      <c r="I11" s="59">
        <f>SUM(I4:I10)</f>
        <v>24.700000000000003</v>
      </c>
      <c r="J11" s="59">
        <f>SUM(J4:J10)</f>
        <v>82.91</v>
      </c>
    </row>
    <row r="12" spans="1:10" ht="15.75">
      <c r="A12" s="3" t="s">
        <v>23</v>
      </c>
      <c r="B12" s="4"/>
      <c r="C12" s="103">
        <v>25</v>
      </c>
      <c r="D12" s="87" t="s">
        <v>32</v>
      </c>
      <c r="E12" s="104">
        <v>200</v>
      </c>
      <c r="F12" s="74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>
      <c r="A13" s="7"/>
      <c r="B13" s="11"/>
      <c r="C13" s="90">
        <v>56</v>
      </c>
      <c r="D13" s="91" t="s">
        <v>41</v>
      </c>
      <c r="E13" s="92" t="s">
        <v>53</v>
      </c>
      <c r="F13" s="78">
        <v>33.61</v>
      </c>
      <c r="G13" s="9">
        <v>245</v>
      </c>
      <c r="H13" s="9">
        <v>12.45</v>
      </c>
      <c r="I13" s="9">
        <v>8.59</v>
      </c>
      <c r="J13" s="10">
        <v>6.33</v>
      </c>
    </row>
    <row r="14" spans="1:10" ht="16.5" thickBot="1">
      <c r="A14" s="56"/>
      <c r="B14" s="45"/>
      <c r="C14" s="105"/>
      <c r="D14" s="106"/>
      <c r="E14" s="107"/>
      <c r="F14" s="108">
        <f>SUM(F12:F13)</f>
        <v>45.43</v>
      </c>
      <c r="G14" s="63">
        <f>SUM(G12:G13)</f>
        <v>381</v>
      </c>
      <c r="H14" s="63">
        <f t="shared" ref="H14:J14" si="0">SUM(H12:H13)</f>
        <v>13.049999999999999</v>
      </c>
      <c r="I14" s="63">
        <f t="shared" si="0"/>
        <v>8.59</v>
      </c>
      <c r="J14" s="64">
        <f t="shared" si="0"/>
        <v>39.33</v>
      </c>
    </row>
    <row r="15" spans="1:10" ht="15.75">
      <c r="A15" s="3" t="s">
        <v>12</v>
      </c>
      <c r="B15" s="4" t="s">
        <v>13</v>
      </c>
      <c r="C15" s="103">
        <v>1</v>
      </c>
      <c r="D15" s="87" t="s">
        <v>58</v>
      </c>
      <c r="E15" s="73" t="s">
        <v>52</v>
      </c>
      <c r="F15" s="74">
        <f>23.04*30/60</f>
        <v>11.52</v>
      </c>
      <c r="G15" s="5">
        <v>24</v>
      </c>
      <c r="H15" s="5">
        <v>1.86</v>
      </c>
      <c r="I15" s="5">
        <v>0.12</v>
      </c>
      <c r="J15" s="6">
        <v>3.9</v>
      </c>
    </row>
    <row r="16" spans="1:10" ht="60">
      <c r="A16" s="7"/>
      <c r="B16" s="8" t="s">
        <v>14</v>
      </c>
      <c r="C16" s="53">
        <v>49</v>
      </c>
      <c r="D16" s="54" t="s">
        <v>42</v>
      </c>
      <c r="E16" s="50" t="s">
        <v>50</v>
      </c>
      <c r="F16" s="62">
        <f>11.61*240/220+15.93*10/30</f>
        <v>17.975454545454546</v>
      </c>
      <c r="G16" s="9">
        <v>167.54</v>
      </c>
      <c r="H16" s="9">
        <v>8.33</v>
      </c>
      <c r="I16" s="9">
        <v>5.79</v>
      </c>
      <c r="J16" s="10">
        <v>20.440000000000001</v>
      </c>
    </row>
    <row r="17" spans="1:10" ht="15.75">
      <c r="A17" s="7"/>
      <c r="B17" s="8" t="s">
        <v>15</v>
      </c>
      <c r="C17" s="90">
        <v>23</v>
      </c>
      <c r="D17" s="91" t="s">
        <v>43</v>
      </c>
      <c r="E17" s="92" t="s">
        <v>55</v>
      </c>
      <c r="F17" s="78">
        <f>35.95*90/90</f>
        <v>35.950000000000003</v>
      </c>
      <c r="G17" s="9">
        <v>103</v>
      </c>
      <c r="H17" s="9">
        <v>12.92</v>
      </c>
      <c r="I17" s="9">
        <v>2.2799999999999998</v>
      </c>
      <c r="J17" s="10">
        <v>8.31</v>
      </c>
    </row>
    <row r="18" spans="1:10" ht="30">
      <c r="A18" s="7"/>
      <c r="B18" s="8" t="s">
        <v>33</v>
      </c>
      <c r="C18" s="90">
        <v>45</v>
      </c>
      <c r="D18" s="91" t="s">
        <v>44</v>
      </c>
      <c r="E18" s="92" t="s">
        <v>34</v>
      </c>
      <c r="F18" s="78">
        <v>14.11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>
      <c r="A19" s="7"/>
      <c r="B19" s="8" t="s">
        <v>24</v>
      </c>
      <c r="C19" s="90">
        <v>35</v>
      </c>
      <c r="D19" s="91" t="s">
        <v>45</v>
      </c>
      <c r="E19" s="92">
        <v>200</v>
      </c>
      <c r="F19" s="78">
        <v>9.1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90" t="s">
        <v>21</v>
      </c>
      <c r="D20" s="91" t="s">
        <v>25</v>
      </c>
      <c r="E20" s="92" t="s">
        <v>62</v>
      </c>
      <c r="F20" s="78">
        <v>1.32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>
      <c r="A21" s="7"/>
      <c r="B21" s="15" t="s">
        <v>16</v>
      </c>
      <c r="C21" s="112" t="s">
        <v>21</v>
      </c>
      <c r="D21" s="113" t="s">
        <v>22</v>
      </c>
      <c r="E21" s="114" t="s">
        <v>62</v>
      </c>
      <c r="F21" s="115">
        <v>0.89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>
      <c r="A22" s="44"/>
      <c r="B22" s="45"/>
      <c r="C22" s="46"/>
      <c r="D22" s="46"/>
      <c r="E22" s="52"/>
      <c r="F22" s="65">
        <f>SUM(F15:F21)</f>
        <v>90.86545454545454</v>
      </c>
      <c r="G22" s="47">
        <f>SUM(G15:G21)</f>
        <v>718.2399999999999</v>
      </c>
      <c r="H22" s="47">
        <f>SUM(H15:H21)</f>
        <v>31.519999999999996</v>
      </c>
      <c r="I22" s="47">
        <f>SUM(I15:I21)</f>
        <v>15.28</v>
      </c>
      <c r="J22" s="48">
        <f>SUM(J15:J21)</f>
        <v>110.7</v>
      </c>
    </row>
    <row r="23" spans="1:10" ht="16.5" thickBot="1">
      <c r="B23" s="2" t="s">
        <v>28</v>
      </c>
      <c r="E23" s="51"/>
      <c r="F23" s="51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9" t="s">
        <v>20</v>
      </c>
      <c r="F24" s="49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33</v>
      </c>
      <c r="C25" s="79">
        <v>37</v>
      </c>
      <c r="D25" s="80" t="s">
        <v>36</v>
      </c>
      <c r="E25" s="73" t="s">
        <v>46</v>
      </c>
      <c r="F25" s="74">
        <v>24.86</v>
      </c>
      <c r="G25" s="5">
        <v>275</v>
      </c>
      <c r="H25" s="5">
        <v>12.1</v>
      </c>
      <c r="I25" s="5">
        <v>10.1</v>
      </c>
      <c r="J25" s="6">
        <v>34</v>
      </c>
    </row>
    <row r="26" spans="1:10" ht="15.75">
      <c r="A26" s="7"/>
      <c r="B26" s="30" t="s">
        <v>11</v>
      </c>
      <c r="C26" s="81">
        <v>20</v>
      </c>
      <c r="D26" s="82" t="s">
        <v>37</v>
      </c>
      <c r="E26" s="75" t="s">
        <v>46</v>
      </c>
      <c r="F26" s="76">
        <v>3.98</v>
      </c>
      <c r="G26" s="14">
        <v>70</v>
      </c>
      <c r="H26" s="14">
        <v>1.4</v>
      </c>
      <c r="I26" s="14">
        <v>1.6</v>
      </c>
      <c r="J26" s="43">
        <v>12.36</v>
      </c>
    </row>
    <row r="27" spans="1:10" ht="15.75">
      <c r="A27" s="7"/>
      <c r="B27" s="119" t="s">
        <v>40</v>
      </c>
      <c r="C27" s="83">
        <v>27</v>
      </c>
      <c r="D27" s="84" t="s">
        <v>38</v>
      </c>
      <c r="E27" s="77">
        <v>95</v>
      </c>
      <c r="F27" s="78">
        <f>14.69*95/100</f>
        <v>13.955499999999999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>
      <c r="A28" s="7"/>
      <c r="B28" s="120"/>
      <c r="C28" s="83">
        <v>3</v>
      </c>
      <c r="D28" s="84" t="s">
        <v>39</v>
      </c>
      <c r="E28" s="77">
        <v>10</v>
      </c>
      <c r="F28" s="78">
        <f>9.41*10/10</f>
        <v>9.41</v>
      </c>
      <c r="G28" s="9">
        <v>64.7</v>
      </c>
      <c r="H28" s="9">
        <v>0.08</v>
      </c>
      <c r="I28" s="9">
        <v>7.15</v>
      </c>
      <c r="J28" s="10">
        <v>0.12</v>
      </c>
    </row>
    <row r="29" spans="1:10" ht="15.75">
      <c r="A29" s="7"/>
      <c r="B29" s="37" t="s">
        <v>17</v>
      </c>
      <c r="C29" s="83" t="s">
        <v>21</v>
      </c>
      <c r="D29" s="84" t="s">
        <v>22</v>
      </c>
      <c r="E29" s="77">
        <v>31</v>
      </c>
      <c r="F29" s="78">
        <f>44*0.031</f>
        <v>1.3639999999999999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>
      <c r="A30" s="7"/>
      <c r="B30" s="55"/>
      <c r="C30" s="83" t="s">
        <v>21</v>
      </c>
      <c r="D30" s="84" t="s">
        <v>25</v>
      </c>
      <c r="E30" s="77">
        <v>31</v>
      </c>
      <c r="F30" s="78">
        <f>64.8*0.031</f>
        <v>2.0087999999999999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5.75">
      <c r="A31" s="7"/>
      <c r="B31" s="61"/>
      <c r="C31" s="85" t="s">
        <v>21</v>
      </c>
      <c r="D31" s="84" t="s">
        <v>57</v>
      </c>
      <c r="E31" s="77">
        <v>45</v>
      </c>
      <c r="F31" s="78">
        <f>330*0.045</f>
        <v>14.85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>
      <c r="A32" s="57"/>
      <c r="B32" s="58"/>
      <c r="C32" s="99"/>
      <c r="D32" s="100"/>
      <c r="E32" s="101"/>
      <c r="F32" s="102">
        <f>SUM(F25:F31)</f>
        <v>70.428299999999993</v>
      </c>
      <c r="G32" s="59">
        <f>SUM(G25:G31)</f>
        <v>730.61999999999989</v>
      </c>
      <c r="H32" s="59">
        <f>SUM(H25:H31)</f>
        <v>20.73</v>
      </c>
      <c r="I32" s="59">
        <f>SUM(I25:I31)</f>
        <v>27.34</v>
      </c>
      <c r="J32" s="59">
        <f>SUM(J25:J31)</f>
        <v>99.91</v>
      </c>
    </row>
    <row r="33" spans="1:13" ht="15.75">
      <c r="A33" s="3" t="s">
        <v>23</v>
      </c>
      <c r="B33" s="4"/>
      <c r="C33" s="103">
        <v>25</v>
      </c>
      <c r="D33" s="87" t="s">
        <v>32</v>
      </c>
      <c r="E33" s="104">
        <v>200</v>
      </c>
      <c r="F33" s="74">
        <v>11.82</v>
      </c>
      <c r="G33" s="5">
        <v>136</v>
      </c>
      <c r="H33" s="5">
        <v>0.6</v>
      </c>
      <c r="I33" s="5">
        <v>0</v>
      </c>
      <c r="J33" s="6">
        <v>33</v>
      </c>
    </row>
    <row r="34" spans="1:13" ht="15.75">
      <c r="A34" s="7"/>
      <c r="B34" s="11"/>
      <c r="C34" s="90">
        <v>56</v>
      </c>
      <c r="D34" s="91" t="s">
        <v>41</v>
      </c>
      <c r="E34" s="92" t="s">
        <v>34</v>
      </c>
      <c r="F34" s="78">
        <v>40.99</v>
      </c>
      <c r="G34" s="9">
        <v>367.5</v>
      </c>
      <c r="H34" s="9">
        <v>18.68</v>
      </c>
      <c r="I34" s="9">
        <v>12.89</v>
      </c>
      <c r="J34" s="10">
        <v>9.5</v>
      </c>
    </row>
    <row r="35" spans="1:13" ht="16.5" thickBot="1">
      <c r="A35" s="56"/>
      <c r="B35" s="45"/>
      <c r="C35" s="105"/>
      <c r="D35" s="106"/>
      <c r="E35" s="107"/>
      <c r="F35" s="108">
        <f>SUM(F33:F34)</f>
        <v>52.81</v>
      </c>
      <c r="G35" s="63">
        <f>SUM(G33:G34)</f>
        <v>503.5</v>
      </c>
      <c r="H35" s="63">
        <f t="shared" ref="H35:J35" si="1">SUM(H33:H34)</f>
        <v>19.28</v>
      </c>
      <c r="I35" s="63">
        <f t="shared" si="1"/>
        <v>12.89</v>
      </c>
      <c r="J35" s="64">
        <f t="shared" si="1"/>
        <v>42.5</v>
      </c>
    </row>
    <row r="36" spans="1:13" ht="15.75">
      <c r="A36" s="3" t="s">
        <v>12</v>
      </c>
      <c r="B36" s="4" t="s">
        <v>13</v>
      </c>
      <c r="C36" s="103">
        <v>1</v>
      </c>
      <c r="D36" s="87" t="s">
        <v>58</v>
      </c>
      <c r="E36" s="73" t="s">
        <v>63</v>
      </c>
      <c r="F36" s="74">
        <f>38.4*45/100</f>
        <v>17.28</v>
      </c>
      <c r="G36" s="5">
        <v>40</v>
      </c>
      <c r="H36" s="5">
        <v>3.1</v>
      </c>
      <c r="I36" s="5">
        <v>0.2</v>
      </c>
      <c r="J36" s="6">
        <v>6.5</v>
      </c>
    </row>
    <row r="37" spans="1:13" ht="60">
      <c r="A37" s="7"/>
      <c r="B37" s="8" t="s">
        <v>14</v>
      </c>
      <c r="C37" s="53">
        <v>49</v>
      </c>
      <c r="D37" s="54" t="s">
        <v>42</v>
      </c>
      <c r="E37" s="50" t="s">
        <v>50</v>
      </c>
      <c r="F37" s="62">
        <f>11.61*240/220+15.93*10/30</f>
        <v>17.975454545454546</v>
      </c>
      <c r="G37" s="9">
        <v>167.54</v>
      </c>
      <c r="H37" s="9">
        <v>8.33</v>
      </c>
      <c r="I37" s="9">
        <v>5.79</v>
      </c>
      <c r="J37" s="10">
        <v>20.440000000000001</v>
      </c>
      <c r="M37" s="1" t="s">
        <v>47</v>
      </c>
    </row>
    <row r="38" spans="1:13" ht="15.75">
      <c r="A38" s="7"/>
      <c r="B38" s="8" t="s">
        <v>15</v>
      </c>
      <c r="C38" s="90">
        <v>23</v>
      </c>
      <c r="D38" s="91" t="s">
        <v>43</v>
      </c>
      <c r="E38" s="92" t="s">
        <v>53</v>
      </c>
      <c r="F38" s="78">
        <f>48.28*100/120</f>
        <v>40.233333333333334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>
      <c r="A39" s="7"/>
      <c r="B39" s="8" t="s">
        <v>33</v>
      </c>
      <c r="C39" s="90">
        <v>45</v>
      </c>
      <c r="D39" s="91" t="s">
        <v>44</v>
      </c>
      <c r="E39" s="92" t="s">
        <v>35</v>
      </c>
      <c r="F39" s="78">
        <v>16.649999999999999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>
      <c r="A40" s="7"/>
      <c r="B40" s="8" t="s">
        <v>24</v>
      </c>
      <c r="C40" s="90">
        <v>35</v>
      </c>
      <c r="D40" s="91" t="s">
        <v>45</v>
      </c>
      <c r="E40" s="92">
        <v>200</v>
      </c>
      <c r="F40" s="78">
        <v>9.1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18</v>
      </c>
      <c r="C41" s="90" t="s">
        <v>21</v>
      </c>
      <c r="D41" s="91" t="s">
        <v>25</v>
      </c>
      <c r="E41" s="92" t="s">
        <v>64</v>
      </c>
      <c r="F41" s="78">
        <v>2.63</v>
      </c>
      <c r="G41" s="9">
        <v>83.2</v>
      </c>
      <c r="H41" s="9">
        <v>3.2</v>
      </c>
      <c r="I41" s="9">
        <v>0.06</v>
      </c>
      <c r="J41" s="10">
        <v>16.04</v>
      </c>
    </row>
    <row r="42" spans="1:13" ht="15.75">
      <c r="A42" s="7"/>
      <c r="B42" s="15" t="s">
        <v>16</v>
      </c>
      <c r="C42" s="112" t="s">
        <v>21</v>
      </c>
      <c r="D42" s="113" t="s">
        <v>22</v>
      </c>
      <c r="E42" s="114" t="s">
        <v>54</v>
      </c>
      <c r="F42" s="115">
        <f>44*0.04</f>
        <v>1.76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3" s="24" customFormat="1" ht="16.5" thickBot="1">
      <c r="A43" s="44"/>
      <c r="B43" s="45"/>
      <c r="C43" s="46"/>
      <c r="D43" s="46"/>
      <c r="E43" s="52"/>
      <c r="F43" s="65">
        <f>SUM(F36:F42)</f>
        <v>105.62878787878789</v>
      </c>
      <c r="G43" s="47">
        <f>SUM(G36:G42)</f>
        <v>850.23</v>
      </c>
      <c r="H43" s="47">
        <f>SUM(H36:H42)</f>
        <v>39.130000000000003</v>
      </c>
      <c r="I43" s="47">
        <f>SUM(I36:I42)</f>
        <v>17.04</v>
      </c>
      <c r="J43" s="48">
        <f>SUM(J36:J42)</f>
        <v>131.94</v>
      </c>
    </row>
    <row r="45" spans="1:13">
      <c r="A45" s="23" t="s">
        <v>30</v>
      </c>
    </row>
    <row r="46" spans="1:13">
      <c r="A46" s="23" t="s">
        <v>30</v>
      </c>
    </row>
  </sheetData>
  <mergeCells count="4">
    <mergeCell ref="B1:D1"/>
    <mergeCell ref="B6:B7"/>
    <mergeCell ref="B27:B28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G11 F16: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B14" sqref="B14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6" width="8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16" t="s">
        <v>56</v>
      </c>
      <c r="C1" s="117"/>
      <c r="D1" s="118"/>
      <c r="E1" s="25" t="s">
        <v>27</v>
      </c>
      <c r="F1" s="26"/>
      <c r="H1" s="25">
        <v>7</v>
      </c>
      <c r="I1" s="121">
        <v>44700</v>
      </c>
      <c r="J1" s="121"/>
    </row>
    <row r="2" spans="1:10" ht="15.75" thickBot="1">
      <c r="B2" s="27" t="s">
        <v>31</v>
      </c>
    </row>
    <row r="3" spans="1:10" s="28" customFormat="1" ht="30.75" thickBot="1">
      <c r="A3" s="66" t="s">
        <v>1</v>
      </c>
      <c r="B3" s="67" t="s">
        <v>2</v>
      </c>
      <c r="C3" s="67" t="s">
        <v>19</v>
      </c>
      <c r="D3" s="67" t="s">
        <v>3</v>
      </c>
      <c r="E3" s="68" t="s">
        <v>20</v>
      </c>
      <c r="F3" s="68" t="s">
        <v>4</v>
      </c>
      <c r="G3" s="69" t="s">
        <v>5</v>
      </c>
      <c r="H3" s="67" t="s">
        <v>6</v>
      </c>
      <c r="I3" s="67" t="s">
        <v>7</v>
      </c>
      <c r="J3" s="70" t="s">
        <v>8</v>
      </c>
    </row>
    <row r="4" spans="1:10" s="28" customFormat="1" ht="30.75" thickBot="1">
      <c r="A4" s="3" t="s">
        <v>9</v>
      </c>
      <c r="B4" s="8" t="s">
        <v>10</v>
      </c>
      <c r="C4" s="79">
        <v>37</v>
      </c>
      <c r="D4" s="80" t="s">
        <v>36</v>
      </c>
      <c r="E4" s="73" t="s">
        <v>59</v>
      </c>
      <c r="F4" s="74">
        <f>26.99*160/150</f>
        <v>28.789333333333332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" customHeight="1">
      <c r="A5" s="7"/>
      <c r="B5" s="30" t="s">
        <v>11</v>
      </c>
      <c r="C5" s="81">
        <v>20</v>
      </c>
      <c r="D5" s="82" t="s">
        <v>37</v>
      </c>
      <c r="E5" s="75" t="s">
        <v>46</v>
      </c>
      <c r="F5" s="76">
        <v>5.57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19" t="s">
        <v>49</v>
      </c>
      <c r="C6" s="83">
        <v>27</v>
      </c>
      <c r="D6" s="84" t="s">
        <v>38</v>
      </c>
      <c r="E6" s="77">
        <v>60</v>
      </c>
      <c r="F6" s="78">
        <f>12.34*60/60</f>
        <v>12.34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75">
      <c r="A7" s="7"/>
      <c r="B7" s="120"/>
      <c r="C7" s="83">
        <v>3</v>
      </c>
      <c r="D7" s="84" t="s">
        <v>39</v>
      </c>
      <c r="E7" s="77">
        <v>12</v>
      </c>
      <c r="F7" s="78">
        <f>13.17*14/10</f>
        <v>18.437999999999999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7" t="s">
        <v>17</v>
      </c>
      <c r="C8" s="83" t="s">
        <v>21</v>
      </c>
      <c r="D8" s="84" t="s">
        <v>22</v>
      </c>
      <c r="E8" s="77">
        <v>25</v>
      </c>
      <c r="F8" s="78">
        <v>1.34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55"/>
      <c r="C9" s="83" t="s">
        <v>21</v>
      </c>
      <c r="D9" s="84" t="s">
        <v>25</v>
      </c>
      <c r="E9" s="77">
        <v>26</v>
      </c>
      <c r="F9" s="78">
        <f>77.76*0.026</f>
        <v>2.02176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75">
      <c r="A10" s="7"/>
      <c r="B10" s="61"/>
      <c r="C10" s="85" t="s">
        <v>21</v>
      </c>
      <c r="D10" s="84" t="s">
        <v>57</v>
      </c>
      <c r="E10" s="77">
        <v>45</v>
      </c>
      <c r="F10" s="78">
        <f>246*0.045*1.4</f>
        <v>15.497999999999999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57"/>
      <c r="B11" s="58"/>
      <c r="C11" s="99"/>
      <c r="D11" s="100"/>
      <c r="E11" s="101"/>
      <c r="F11" s="102">
        <f>SUM(F4:F10)</f>
        <v>83.997093333333339</v>
      </c>
      <c r="G11" s="59">
        <f>SUM(G4:G10)</f>
        <v>762.05</v>
      </c>
      <c r="H11" s="59">
        <f>SUM(H4:H10)</f>
        <v>19.970666666666666</v>
      </c>
      <c r="I11" s="59">
        <f>SUM(I4:I10)</f>
        <v>30.794666666666664</v>
      </c>
      <c r="J11" s="59">
        <f>SUM(J4:J10)</f>
        <v>100.65349999999999</v>
      </c>
    </row>
    <row r="12" spans="1:10" ht="15.75">
      <c r="A12" s="7"/>
      <c r="B12" s="72" t="s">
        <v>13</v>
      </c>
      <c r="C12" s="86">
        <v>1</v>
      </c>
      <c r="D12" s="87" t="s">
        <v>58</v>
      </c>
      <c r="E12" s="88">
        <v>65</v>
      </c>
      <c r="F12" s="89">
        <f>32.26*65/100</f>
        <v>20.969000000000001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75">
      <c r="A13" s="31"/>
      <c r="B13" s="8" t="s">
        <v>15</v>
      </c>
      <c r="C13" s="90">
        <v>32</v>
      </c>
      <c r="D13" s="91" t="s">
        <v>48</v>
      </c>
      <c r="E13" s="92" t="s">
        <v>51</v>
      </c>
      <c r="F13" s="78">
        <f>10.78*140/118+31.91*40/32</f>
        <v>52.677330508474576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75">
      <c r="A14" s="31"/>
      <c r="B14" s="32" t="s">
        <v>24</v>
      </c>
      <c r="C14" s="83">
        <v>35</v>
      </c>
      <c r="D14" s="84" t="s">
        <v>45</v>
      </c>
      <c r="E14" s="93">
        <v>200</v>
      </c>
      <c r="F14" s="94">
        <v>12.73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32" t="s">
        <v>18</v>
      </c>
      <c r="C15" s="83" t="s">
        <v>21</v>
      </c>
      <c r="D15" s="84" t="s">
        <v>25</v>
      </c>
      <c r="E15" s="93" t="s">
        <v>60</v>
      </c>
      <c r="F15" s="94">
        <v>1.97</v>
      </c>
      <c r="G15" s="33">
        <f>62.4*36/30</f>
        <v>74.88000000000001</v>
      </c>
      <c r="H15" s="33">
        <f>2.4*36/30</f>
        <v>2.88</v>
      </c>
      <c r="I15" s="33">
        <f>0.45*36/30</f>
        <v>0.53999999999999992</v>
      </c>
      <c r="J15" s="34">
        <f>11.37*36/30</f>
        <v>13.644</v>
      </c>
    </row>
    <row r="16" spans="1:10" ht="15.75">
      <c r="A16" s="31"/>
      <c r="B16" s="37" t="s">
        <v>16</v>
      </c>
      <c r="C16" s="95" t="s">
        <v>21</v>
      </c>
      <c r="D16" s="96" t="s">
        <v>22</v>
      </c>
      <c r="E16" s="97" t="s">
        <v>61</v>
      </c>
      <c r="F16" s="98">
        <f>52.8*0.025</f>
        <v>1.32</v>
      </c>
      <c r="G16" s="35">
        <f>60*35/30</f>
        <v>70</v>
      </c>
      <c r="H16" s="35">
        <f>1.47*35/30</f>
        <v>1.7149999999999999</v>
      </c>
      <c r="I16" s="35">
        <f>0.3*35/30</f>
        <v>0.35</v>
      </c>
      <c r="J16" s="36">
        <f>13.44*35/30</f>
        <v>15.68</v>
      </c>
    </row>
    <row r="17" spans="1:10" ht="15.75">
      <c r="A17" s="31"/>
      <c r="B17" s="37"/>
      <c r="C17" s="85" t="s">
        <v>21</v>
      </c>
      <c r="D17" s="84" t="s">
        <v>57</v>
      </c>
      <c r="E17" s="77">
        <v>30</v>
      </c>
      <c r="F17" s="78">
        <f>246*0.03*1.4</f>
        <v>10.331999999999999</v>
      </c>
      <c r="G17" s="9">
        <f>63.56*40/20</f>
        <v>127.12</v>
      </c>
      <c r="H17" s="9">
        <f>1.07*40/20</f>
        <v>2.14</v>
      </c>
      <c r="I17" s="9">
        <f>1.4*40/20</f>
        <v>2.8</v>
      </c>
      <c r="J17" s="10">
        <f>11.67*40/20</f>
        <v>23.34</v>
      </c>
    </row>
    <row r="18" spans="1:10" ht="16.5" thickBot="1">
      <c r="A18" s="38"/>
      <c r="B18" s="39"/>
      <c r="C18" s="109"/>
      <c r="D18" s="109"/>
      <c r="E18" s="110"/>
      <c r="F18" s="111">
        <f>SUM(F12:F17)</f>
        <v>99.998330508474567</v>
      </c>
      <c r="G18" s="41">
        <f>SUM(G13:G16)</f>
        <v>554.88</v>
      </c>
      <c r="H18" s="41">
        <f>SUM(H13:H16)</f>
        <v>19.114999999999998</v>
      </c>
      <c r="I18" s="41">
        <f>SUM(I13:I16)</f>
        <v>14.309999999999999</v>
      </c>
      <c r="J18" s="42">
        <f>SUM(J13:J16)</f>
        <v>83.984000000000009</v>
      </c>
    </row>
    <row r="19" spans="1:10" ht="60">
      <c r="A19" s="29"/>
      <c r="B19" s="8" t="s">
        <v>14</v>
      </c>
      <c r="C19" s="53">
        <v>49</v>
      </c>
      <c r="D19" s="54" t="s">
        <v>42</v>
      </c>
      <c r="E19" s="50" t="s">
        <v>65</v>
      </c>
      <c r="F19" s="62">
        <f>16.26*225/220+22.3*25/30</f>
        <v>35.212878787878793</v>
      </c>
      <c r="G19" s="9">
        <v>123</v>
      </c>
      <c r="H19" s="9">
        <v>2.23</v>
      </c>
      <c r="I19" s="9">
        <v>5.0599999999999996</v>
      </c>
      <c r="J19" s="10">
        <v>13.48</v>
      </c>
    </row>
    <row r="20" spans="1:10" ht="15.75">
      <c r="A20" s="31"/>
      <c r="B20" s="8" t="s">
        <v>15</v>
      </c>
      <c r="C20" s="90">
        <v>32</v>
      </c>
      <c r="D20" s="91" t="s">
        <v>48</v>
      </c>
      <c r="E20" s="92" t="s">
        <v>66</v>
      </c>
      <c r="F20" s="78">
        <f>10.78*150/118+31.91*50/32</f>
        <v>63.56276483050847</v>
      </c>
      <c r="G20" s="9">
        <v>313</v>
      </c>
      <c r="H20" s="9">
        <v>13.84</v>
      </c>
      <c r="I20" s="9">
        <v>13.14</v>
      </c>
      <c r="J20" s="10">
        <v>35.020000000000003</v>
      </c>
    </row>
    <row r="21" spans="1:10" ht="15.75">
      <c r="A21" s="31"/>
      <c r="B21" s="32" t="s">
        <v>24</v>
      </c>
      <c r="C21" s="83">
        <v>35</v>
      </c>
      <c r="D21" s="84" t="s">
        <v>45</v>
      </c>
      <c r="E21" s="93">
        <v>200</v>
      </c>
      <c r="F21" s="94">
        <v>12.73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75">
      <c r="A22" s="31"/>
      <c r="B22" s="32" t="s">
        <v>18</v>
      </c>
      <c r="C22" s="83" t="s">
        <v>21</v>
      </c>
      <c r="D22" s="84" t="s">
        <v>25</v>
      </c>
      <c r="E22" s="93" t="s">
        <v>61</v>
      </c>
      <c r="F22" s="94">
        <v>1.9</v>
      </c>
      <c r="G22" s="33">
        <f>62.4*45/30</f>
        <v>93.6</v>
      </c>
      <c r="H22" s="33">
        <f>2.4*45/30</f>
        <v>3.6</v>
      </c>
      <c r="I22" s="33">
        <f>0.45*45/30</f>
        <v>0.67500000000000004</v>
      </c>
      <c r="J22" s="34">
        <f>11.37*45/30</f>
        <v>17.055</v>
      </c>
    </row>
    <row r="23" spans="1:10" ht="15.75">
      <c r="A23" s="31"/>
      <c r="B23" s="37" t="s">
        <v>16</v>
      </c>
      <c r="C23" s="95" t="s">
        <v>21</v>
      </c>
      <c r="D23" s="96" t="s">
        <v>22</v>
      </c>
      <c r="E23" s="97" t="s">
        <v>67</v>
      </c>
      <c r="F23" s="98">
        <f>52.8*0.024</f>
        <v>1.2671999999999999</v>
      </c>
      <c r="G23" s="35">
        <f>60*45/30</f>
        <v>90</v>
      </c>
      <c r="H23" s="35">
        <f>1.47*45/30</f>
        <v>2.2050000000000001</v>
      </c>
      <c r="I23" s="35">
        <f>0.3*45/30</f>
        <v>0.45</v>
      </c>
      <c r="J23" s="36">
        <f>13.44*45/30</f>
        <v>20.16</v>
      </c>
    </row>
    <row r="24" spans="1:10" ht="15.75">
      <c r="A24" s="31"/>
      <c r="B24" s="37"/>
      <c r="C24" s="85" t="s">
        <v>21</v>
      </c>
      <c r="D24" s="84" t="s">
        <v>57</v>
      </c>
      <c r="E24" s="77">
        <v>30</v>
      </c>
      <c r="F24" s="78">
        <f>246*0.03*1.4</f>
        <v>10.331999999999999</v>
      </c>
      <c r="G24" s="9">
        <f>63.56*40/20</f>
        <v>127.12</v>
      </c>
      <c r="H24" s="9">
        <f>1.07*40/20</f>
        <v>2.14</v>
      </c>
      <c r="I24" s="9">
        <f>1.4*40/20</f>
        <v>2.8</v>
      </c>
      <c r="J24" s="10">
        <f>11.67*40/20</f>
        <v>23.34</v>
      </c>
    </row>
    <row r="25" spans="1:10" ht="16.5" thickBot="1">
      <c r="A25" s="38"/>
      <c r="B25" s="39"/>
      <c r="C25" s="40"/>
      <c r="D25" s="40"/>
      <c r="E25" s="60"/>
      <c r="F25" s="71">
        <f>SUM(F19:F24)</f>
        <v>125.00484361838727</v>
      </c>
      <c r="G25" s="41">
        <f>SUM(G19:G23)</f>
        <v>716.6</v>
      </c>
      <c r="H25" s="41">
        <f>SUM(H20:H23)</f>
        <v>20.325000000000003</v>
      </c>
      <c r="I25" s="41">
        <f>SUM(I20:I23)</f>
        <v>14.545</v>
      </c>
      <c r="J25" s="42">
        <f>SUM(J20:J23)</f>
        <v>91.875</v>
      </c>
    </row>
    <row r="26" spans="1:10" s="1" customFormat="1">
      <c r="E26" s="17"/>
      <c r="F26" s="17"/>
    </row>
    <row r="27" spans="1:10" s="1" customFormat="1">
      <c r="A27" s="23" t="s">
        <v>29</v>
      </c>
      <c r="E27" s="17"/>
      <c r="F27" s="17"/>
    </row>
    <row r="28" spans="1:10" s="1" customFormat="1">
      <c r="E28" s="17"/>
      <c r="F28" s="17"/>
    </row>
    <row r="29" spans="1:10" s="1" customFormat="1">
      <c r="A29" s="23" t="s">
        <v>30</v>
      </c>
      <c r="E29" s="17"/>
      <c r="F29" s="17"/>
    </row>
    <row r="30" spans="1:10" s="1" customFormat="1">
      <c r="E30" s="17"/>
      <c r="F30" s="17"/>
    </row>
  </sheetData>
  <mergeCells count="3">
    <mergeCell ref="B1:D1"/>
    <mergeCell ref="B6:B7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2022-05-18T04:09:20Z</cp:lastPrinted>
  <dcterms:created xsi:type="dcterms:W3CDTF">2015-06-05T18:19:34Z</dcterms:created>
  <dcterms:modified xsi:type="dcterms:W3CDTF">2022-05-18T04:09:47Z</dcterms:modified>
</cp:coreProperties>
</file>