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/>
  </bookViews>
  <sheets>
    <sheet name="бесплатно" sheetId="1" r:id="rId1"/>
    <sheet name="платно" sheetId="2" r:id="rId2"/>
  </sheets>
  <definedNames>
    <definedName name="_xlnm.Print_Area" localSheetId="0">бесплатно!$A$1:$J$47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/>
  <c r="F35"/>
  <c r="F16"/>
  <c r="F37"/>
  <c r="F14"/>
  <c r="F15"/>
  <c r="G11" i="2"/>
  <c r="H17"/>
  <c r="G17"/>
  <c r="J23"/>
  <c r="I23"/>
  <c r="H23"/>
  <c r="G23"/>
  <c r="F16"/>
  <c r="F12"/>
  <c r="F6"/>
  <c r="G7"/>
  <c r="H7"/>
  <c r="I7"/>
  <c r="J7"/>
  <c r="F8"/>
  <c r="G8"/>
  <c r="H8"/>
  <c r="I8"/>
  <c r="J8"/>
  <c r="F9"/>
  <c r="F10"/>
  <c r="F44" i="1"/>
  <c r="F43"/>
  <c r="F41"/>
  <c r="F40"/>
  <c r="J39"/>
  <c r="I39"/>
  <c r="H39"/>
  <c r="G39"/>
  <c r="F39"/>
  <c r="J37"/>
  <c r="I37"/>
  <c r="H37"/>
  <c r="G37"/>
  <c r="F32"/>
  <c r="F31"/>
  <c r="F28"/>
  <c r="F22"/>
  <c r="F21"/>
  <c r="F19"/>
  <c r="F18"/>
  <c r="F17"/>
  <c r="J15"/>
  <c r="I15"/>
  <c r="H15"/>
  <c r="G15"/>
  <c r="F10"/>
  <c r="F9"/>
  <c r="J8"/>
  <c r="I8"/>
  <c r="H8"/>
  <c r="G8"/>
  <c r="F8"/>
  <c r="J7"/>
  <c r="I7"/>
  <c r="H7"/>
  <c r="G7"/>
  <c r="F6"/>
  <c r="F22" i="2" l="1"/>
  <c r="F18"/>
  <c r="F19"/>
  <c r="F13"/>
  <c r="J12" l="1"/>
  <c r="I12"/>
  <c r="I17" s="1"/>
  <c r="H12"/>
  <c r="G12"/>
  <c r="J17"/>
  <c r="F17" l="1"/>
  <c r="J38" i="1"/>
  <c r="I38"/>
  <c r="H38"/>
  <c r="G38"/>
  <c r="G45" l="1"/>
  <c r="G16"/>
  <c r="H45"/>
  <c r="I33"/>
  <c r="G33"/>
  <c r="I45"/>
  <c r="J45"/>
  <c r="F23" i="2"/>
  <c r="H33" i="1"/>
  <c r="J33"/>
  <c r="I11" i="2"/>
  <c r="H11"/>
  <c r="J11"/>
  <c r="H11" i="1" l="1"/>
  <c r="G11"/>
  <c r="J11" l="1"/>
  <c r="G23" l="1"/>
  <c r="I11"/>
  <c r="J23"/>
  <c r="I23"/>
  <c r="H23"/>
  <c r="J16"/>
  <c r="I16"/>
  <c r="H16"/>
</calcChain>
</file>

<file path=xl/sharedStrings.xml><?xml version="1.0" encoding="utf-8"?>
<sst xmlns="http://schemas.openxmlformats.org/spreadsheetml/2006/main" count="180" uniqueCount="61">
  <si>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</si>
  <si>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</si>
  <si>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</si>
  <si>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</si>
  <si>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</si>
  <si>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</si>
  <si>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</si>
  <si>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</si>
  <si>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</si>
  <si>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</si>
  <si>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</si>
  <si>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</si>
  <si>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</si>
  <si>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</si>
  <si>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</si>
  <si>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</si>
  <si>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</si>
  <si>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</si>
  <si>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</si>
  <si>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</si>
  <si>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</si>
  <si>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</si>
  <si>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</si>
  <si>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</si>
  <si>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</si>
  <si>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</si>
  <si>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</si>
  <si>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</si>
  <si>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</si>
  <si>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</si>
  <si>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</si>
  <si>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</si>
  <si>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Икра кабачковая</t>
  </si>
  <si>
    <t>Масло сливочное</t>
  </si>
  <si>
    <t>добавки</t>
  </si>
  <si>
    <t>200</t>
  </si>
  <si>
    <t>Творожное печенье</t>
  </si>
  <si>
    <t xml:space="preserve"> </t>
  </si>
  <si>
    <t>Сыр (порциями)</t>
  </si>
  <si>
    <t>Какао с молоком</t>
  </si>
  <si>
    <t>Батон</t>
  </si>
  <si>
    <t>Чай с лимоном</t>
  </si>
  <si>
    <t>Гренка молочная</t>
  </si>
  <si>
    <t>Компот из кураги</t>
  </si>
  <si>
    <t>Зав.производством __________________________________</t>
  </si>
  <si>
    <t>день 8</t>
  </si>
  <si>
    <t>Жаркое по-домашнему</t>
  </si>
  <si>
    <t>150/30</t>
  </si>
  <si>
    <t>Суп "Волна" с мясом птицы</t>
  </si>
  <si>
    <t>добавка</t>
  </si>
  <si>
    <t>145/25</t>
  </si>
  <si>
    <t>МБОУ Элитовская СОШ</t>
  </si>
  <si>
    <t>29</t>
  </si>
  <si>
    <t>250/10</t>
  </si>
  <si>
    <t>31</t>
  </si>
  <si>
    <t>30</t>
  </si>
  <si>
    <t>Вафли</t>
  </si>
  <si>
    <t>60</t>
  </si>
  <si>
    <t>Каша жидкая молочная пшенная</t>
  </si>
  <si>
    <t>100</t>
  </si>
  <si>
    <t>40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</si>
</sst>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2" fontId="6" fillId="0" borderId="1" xfId="0" applyNumberFormat="1" applyFont="1" applyFill="1" applyBorder="1" applyAlignment="1" applyProtection="1">
      <alignment horizontal="center"/>
    </xf>
    <xf numFmtId="0" fontId="0" fillId="0" borderId="6" xfId="0" applyBorder="1"/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20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47"/>
  <sheetViews>
    <sheetView tabSelected="1" zoomScaleNormal="100" workbookViewId="0">
      <selection activeCell="I2" sqref="I2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15" bestFit="1" customWidth="1"/>
    <col min="6" max="6" width="8.42578125" style="15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10.28515625" style="1" bestFit="1" customWidth="1"/>
    <col min="11" max="16384" width="8.85546875" style="1"/>
  </cols>
  <sheetData>
    <row r="1" spans="1:10" ht="28.9" customHeight="1">
      <c r="A1" s="1" t="s">
        <v>0</v>
      </c>
      <c r="B1" s="118" t="s">
        <v>51</v>
      </c>
      <c r="C1" s="119"/>
      <c r="D1" s="120"/>
      <c r="E1" s="15" t="s">
        <v>27</v>
      </c>
      <c r="F1" s="14"/>
      <c r="H1" s="1" t="s">
        <v>45</v>
      </c>
      <c r="I1" s="124">
        <v>44687</v>
      </c>
      <c r="J1" s="124"/>
    </row>
    <row r="2" spans="1:10" ht="15.75" thickBot="1">
      <c r="B2" s="2" t="s">
        <v>26</v>
      </c>
    </row>
    <row r="3" spans="1:10" s="20" customFormat="1" ht="30.75" thickBot="1">
      <c r="A3" s="16" t="s">
        <v>1</v>
      </c>
      <c r="B3" s="17" t="s">
        <v>2</v>
      </c>
      <c r="C3" s="17" t="s">
        <v>19</v>
      </c>
      <c r="D3" s="17" t="s">
        <v>3</v>
      </c>
      <c r="E3" s="42" t="s">
        <v>20</v>
      </c>
      <c r="F3" s="42" t="s">
        <v>4</v>
      </c>
      <c r="G3" s="18" t="s">
        <v>5</v>
      </c>
      <c r="H3" s="17" t="s">
        <v>6</v>
      </c>
      <c r="I3" s="17" t="s">
        <v>7</v>
      </c>
      <c r="J3" s="19" t="s">
        <v>8</v>
      </c>
    </row>
    <row r="4" spans="1:10" ht="30.75" thickBot="1">
      <c r="A4" s="3" t="s">
        <v>9</v>
      </c>
      <c r="B4" s="6" t="s">
        <v>10</v>
      </c>
      <c r="C4" s="87">
        <v>43</v>
      </c>
      <c r="D4" s="88" t="s">
        <v>58</v>
      </c>
      <c r="E4" s="89" t="s">
        <v>35</v>
      </c>
      <c r="F4" s="90">
        <v>16.32</v>
      </c>
      <c r="G4" s="108">
        <v>224.62</v>
      </c>
      <c r="H4" s="108">
        <v>5.64</v>
      </c>
      <c r="I4" s="108">
        <v>7.5</v>
      </c>
      <c r="J4" s="109">
        <v>33.94</v>
      </c>
    </row>
    <row r="5" spans="1:10" ht="15.75">
      <c r="A5" s="5"/>
      <c r="B5" s="28" t="s">
        <v>11</v>
      </c>
      <c r="C5" s="91">
        <v>36</v>
      </c>
      <c r="D5" s="92" t="s">
        <v>39</v>
      </c>
      <c r="E5" s="93" t="s">
        <v>35</v>
      </c>
      <c r="F5" s="94">
        <v>11.65</v>
      </c>
      <c r="G5" s="110">
        <v>117</v>
      </c>
      <c r="H5" s="110">
        <v>4.45</v>
      </c>
      <c r="I5" s="110">
        <v>3.6</v>
      </c>
      <c r="J5" s="111">
        <v>16.149999999999999</v>
      </c>
    </row>
    <row r="6" spans="1:10" ht="15.75">
      <c r="A6" s="5"/>
      <c r="B6" s="81" t="s">
        <v>34</v>
      </c>
      <c r="C6" s="95">
        <v>6</v>
      </c>
      <c r="D6" s="96" t="s">
        <v>38</v>
      </c>
      <c r="E6" s="97">
        <v>10</v>
      </c>
      <c r="F6" s="98">
        <f>9.72*10/12</f>
        <v>8.1</v>
      </c>
      <c r="G6" s="112">
        <v>36</v>
      </c>
      <c r="H6" s="112">
        <v>1.36</v>
      </c>
      <c r="I6" s="112">
        <v>2.76</v>
      </c>
      <c r="J6" s="113">
        <v>0.31</v>
      </c>
    </row>
    <row r="7" spans="1:10" ht="15.75">
      <c r="A7" s="5"/>
      <c r="B7" s="83"/>
      <c r="C7" s="95">
        <v>3</v>
      </c>
      <c r="D7" s="96" t="s">
        <v>33</v>
      </c>
      <c r="E7" s="97">
        <v>10</v>
      </c>
      <c r="F7" s="98">
        <v>9.41</v>
      </c>
      <c r="G7" s="112">
        <f>64.7*10/10</f>
        <v>64.7</v>
      </c>
      <c r="H7" s="112">
        <f>0.08*10/10</f>
        <v>0.08</v>
      </c>
      <c r="I7" s="112">
        <f>7.15*10/10</f>
        <v>7.15</v>
      </c>
      <c r="J7" s="113">
        <f>0.12*10/10</f>
        <v>0.12</v>
      </c>
    </row>
    <row r="8" spans="1:10" ht="15.75">
      <c r="A8" s="5"/>
      <c r="B8" s="82"/>
      <c r="C8" s="99" t="s">
        <v>21</v>
      </c>
      <c r="D8" s="96" t="s">
        <v>36</v>
      </c>
      <c r="E8" s="97">
        <v>38</v>
      </c>
      <c r="F8" s="98">
        <f>150*0.038</f>
        <v>5.7</v>
      </c>
      <c r="G8" s="112">
        <f>144.74</f>
        <v>144.74</v>
      </c>
      <c r="H8" s="112">
        <f>3.53</f>
        <v>3.53</v>
      </c>
      <c r="I8" s="112">
        <f>9.88</f>
        <v>9.8800000000000008</v>
      </c>
      <c r="J8" s="113">
        <f>3.53</f>
        <v>3.53</v>
      </c>
    </row>
    <row r="9" spans="1:10" ht="15.75">
      <c r="A9" s="5"/>
      <c r="B9" s="30" t="s">
        <v>17</v>
      </c>
      <c r="C9" s="95" t="s">
        <v>21</v>
      </c>
      <c r="D9" s="96" t="s">
        <v>22</v>
      </c>
      <c r="E9" s="97">
        <v>20</v>
      </c>
      <c r="F9" s="98">
        <f>44*0.02</f>
        <v>0.88</v>
      </c>
      <c r="G9" s="112">
        <v>40</v>
      </c>
      <c r="H9" s="112">
        <v>0.98</v>
      </c>
      <c r="I9" s="112">
        <v>0.2</v>
      </c>
      <c r="J9" s="113">
        <v>8.9499999999999993</v>
      </c>
    </row>
    <row r="10" spans="1:10" ht="15.75">
      <c r="A10" s="5"/>
      <c r="B10" s="55"/>
      <c r="C10" s="95" t="s">
        <v>21</v>
      </c>
      <c r="D10" s="96" t="s">
        <v>40</v>
      </c>
      <c r="E10" s="97">
        <v>20</v>
      </c>
      <c r="F10" s="98">
        <f>83.75*0.02</f>
        <v>1.675</v>
      </c>
      <c r="G10" s="112">
        <v>41.6</v>
      </c>
      <c r="H10" s="112">
        <v>1.6</v>
      </c>
      <c r="I10" s="112">
        <v>0.03</v>
      </c>
      <c r="J10" s="113">
        <v>8.02</v>
      </c>
    </row>
    <row r="11" spans="1:10" ht="16.5" thickBot="1">
      <c r="A11" s="60"/>
      <c r="B11" s="61"/>
      <c r="C11" s="62"/>
      <c r="D11" s="63"/>
      <c r="E11" s="64"/>
      <c r="F11" s="70">
        <v>50.47</v>
      </c>
      <c r="G11" s="65">
        <f>SUM(G4:G10)</f>
        <v>668.66</v>
      </c>
      <c r="H11" s="65">
        <f>SUM(H4:H10)</f>
        <v>17.64</v>
      </c>
      <c r="I11" s="65">
        <f>SUM(I4:I10)</f>
        <v>31.12</v>
      </c>
      <c r="J11" s="65">
        <f>SUM(J4:J10)</f>
        <v>71.02</v>
      </c>
    </row>
    <row r="12" spans="1:10" ht="15.75">
      <c r="A12" s="3" t="s">
        <v>23</v>
      </c>
      <c r="B12" s="4"/>
      <c r="C12" s="100">
        <v>30</v>
      </c>
      <c r="D12" s="101" t="s">
        <v>41</v>
      </c>
      <c r="E12" s="102">
        <v>200</v>
      </c>
      <c r="F12" s="90">
        <v>3.4</v>
      </c>
      <c r="G12" s="108">
        <v>43</v>
      </c>
      <c r="H12" s="108">
        <v>0.06</v>
      </c>
      <c r="I12" s="108">
        <v>0.01</v>
      </c>
      <c r="J12" s="109">
        <v>10.220000000000001</v>
      </c>
    </row>
    <row r="13" spans="1:10" ht="15.75">
      <c r="A13" s="5"/>
      <c r="B13" s="84"/>
      <c r="C13" s="103">
        <v>65</v>
      </c>
      <c r="D13" s="104" t="s">
        <v>42</v>
      </c>
      <c r="E13" s="105">
        <v>130</v>
      </c>
      <c r="F13" s="94">
        <v>19.850000000000001</v>
      </c>
      <c r="G13" s="110">
        <v>235</v>
      </c>
      <c r="H13" s="110">
        <v>8.68</v>
      </c>
      <c r="I13" s="110">
        <v>5.52</v>
      </c>
      <c r="J13" s="111">
        <v>37.78</v>
      </c>
    </row>
    <row r="14" spans="1:10" ht="15.75">
      <c r="A14" s="5"/>
      <c r="B14" s="84"/>
      <c r="C14" s="95">
        <v>6</v>
      </c>
      <c r="D14" s="96" t="s">
        <v>38</v>
      </c>
      <c r="E14" s="97">
        <v>11</v>
      </c>
      <c r="F14" s="98">
        <f>9.72*11/12</f>
        <v>8.91</v>
      </c>
      <c r="G14" s="112">
        <v>36</v>
      </c>
      <c r="H14" s="112">
        <v>1.36</v>
      </c>
      <c r="I14" s="112">
        <v>2.76</v>
      </c>
      <c r="J14" s="113">
        <v>0.31</v>
      </c>
    </row>
    <row r="15" spans="1:10" ht="15.75">
      <c r="A15" s="5"/>
      <c r="B15" s="9"/>
      <c r="C15" s="106" t="s">
        <v>21</v>
      </c>
      <c r="D15" s="96" t="s">
        <v>36</v>
      </c>
      <c r="E15" s="97">
        <v>38</v>
      </c>
      <c r="F15" s="98">
        <f>150*0.038</f>
        <v>5.7</v>
      </c>
      <c r="G15" s="112">
        <f>158.9*42/50</f>
        <v>133.476</v>
      </c>
      <c r="H15" s="112">
        <f>2.68*42/50</f>
        <v>2.2511999999999999</v>
      </c>
      <c r="I15" s="112">
        <f>3.5*42/50</f>
        <v>2.94</v>
      </c>
      <c r="J15" s="113">
        <f>29.18*42/50</f>
        <v>24.511199999999999</v>
      </c>
    </row>
    <row r="16" spans="1:10" ht="16.5" thickBot="1">
      <c r="A16" s="56"/>
      <c r="B16" s="38"/>
      <c r="C16" s="57"/>
      <c r="D16" s="58"/>
      <c r="E16" s="59"/>
      <c r="F16" s="71">
        <f>SUM(F12:F15)</f>
        <v>37.86</v>
      </c>
      <c r="G16" s="68">
        <f>SUM(G12:G15)</f>
        <v>447.476</v>
      </c>
      <c r="H16" s="68">
        <f>SUM(H12:H15)</f>
        <v>12.351199999999999</v>
      </c>
      <c r="I16" s="68">
        <f>SUM(I12:I15)</f>
        <v>11.229999999999999</v>
      </c>
      <c r="J16" s="69">
        <f>SUM(J12:J15)</f>
        <v>72.821200000000005</v>
      </c>
    </row>
    <row r="17" spans="1:10" ht="15.75">
      <c r="A17" s="3" t="s">
        <v>12</v>
      </c>
      <c r="B17" s="4" t="s">
        <v>13</v>
      </c>
      <c r="C17" s="49">
        <v>21</v>
      </c>
      <c r="D17" s="50" t="s">
        <v>32</v>
      </c>
      <c r="E17" s="89" t="s">
        <v>57</v>
      </c>
      <c r="F17" s="90">
        <f>8.29*30/60</f>
        <v>4.1449999999999996</v>
      </c>
      <c r="G17" s="108">
        <v>88.8</v>
      </c>
      <c r="H17" s="108">
        <v>1.02</v>
      </c>
      <c r="I17" s="108">
        <v>7.98</v>
      </c>
      <c r="J17" s="109">
        <v>3.06</v>
      </c>
    </row>
    <row r="18" spans="1:10" ht="30">
      <c r="A18" s="5"/>
      <c r="B18" s="6" t="s">
        <v>14</v>
      </c>
      <c r="C18" s="51">
        <v>73</v>
      </c>
      <c r="D18" s="52" t="s">
        <v>48</v>
      </c>
      <c r="E18" s="107" t="s">
        <v>53</v>
      </c>
      <c r="F18" s="98">
        <f>17.88*255/250+3.97*5/10</f>
        <v>20.222599999999996</v>
      </c>
      <c r="G18" s="112">
        <v>206</v>
      </c>
      <c r="H18" s="112">
        <v>10.31</v>
      </c>
      <c r="I18" s="112">
        <v>7.55</v>
      </c>
      <c r="J18" s="113">
        <v>18.48</v>
      </c>
    </row>
    <row r="19" spans="1:10" ht="15.75">
      <c r="A19" s="5"/>
      <c r="B19" s="6" t="s">
        <v>15</v>
      </c>
      <c r="C19" s="51">
        <v>66</v>
      </c>
      <c r="D19" s="52" t="s">
        <v>46</v>
      </c>
      <c r="E19" s="107" t="s">
        <v>35</v>
      </c>
      <c r="F19" s="98">
        <f>47.12*30/50+16*150/150</f>
        <v>44.271999999999998</v>
      </c>
      <c r="G19" s="112">
        <v>235</v>
      </c>
      <c r="H19" s="112">
        <v>10.66</v>
      </c>
      <c r="I19" s="112">
        <v>12.92</v>
      </c>
      <c r="J19" s="113">
        <v>17.21</v>
      </c>
    </row>
    <row r="20" spans="1:10" ht="15.75">
      <c r="A20" s="5"/>
      <c r="B20" s="6" t="s">
        <v>24</v>
      </c>
      <c r="C20" s="51">
        <v>74</v>
      </c>
      <c r="D20" s="52" t="s">
        <v>43</v>
      </c>
      <c r="E20" s="107">
        <v>200</v>
      </c>
      <c r="F20" s="98">
        <v>12.5</v>
      </c>
      <c r="G20" s="112">
        <v>87</v>
      </c>
      <c r="H20" s="112">
        <v>1.04</v>
      </c>
      <c r="I20" s="112">
        <v>0</v>
      </c>
      <c r="J20" s="113">
        <v>20.98</v>
      </c>
    </row>
    <row r="21" spans="1:10" ht="15.75">
      <c r="A21" s="5"/>
      <c r="B21" s="6" t="s">
        <v>18</v>
      </c>
      <c r="C21" s="51" t="s">
        <v>21</v>
      </c>
      <c r="D21" s="52" t="s">
        <v>25</v>
      </c>
      <c r="E21" s="107" t="s">
        <v>55</v>
      </c>
      <c r="F21" s="98">
        <f>64.8*0.03</f>
        <v>1.944</v>
      </c>
      <c r="G21" s="112">
        <v>62.4</v>
      </c>
      <c r="H21" s="112">
        <v>2.4</v>
      </c>
      <c r="I21" s="112">
        <v>0.45</v>
      </c>
      <c r="J21" s="113">
        <v>11.37</v>
      </c>
    </row>
    <row r="22" spans="1:10" ht="15.75">
      <c r="A22" s="5"/>
      <c r="B22" s="13" t="s">
        <v>16</v>
      </c>
      <c r="C22" s="53" t="s">
        <v>21</v>
      </c>
      <c r="D22" s="54" t="s">
        <v>22</v>
      </c>
      <c r="E22" s="114" t="s">
        <v>55</v>
      </c>
      <c r="F22" s="115">
        <f>44*0.03</f>
        <v>1.3199999999999998</v>
      </c>
      <c r="G22" s="116">
        <v>60</v>
      </c>
      <c r="H22" s="116">
        <v>1.47</v>
      </c>
      <c r="I22" s="116">
        <v>0.3</v>
      </c>
      <c r="J22" s="117">
        <v>13.44</v>
      </c>
    </row>
    <row r="23" spans="1:10" ht="16.5" thickBot="1">
      <c r="A23" s="37"/>
      <c r="B23" s="38"/>
      <c r="C23" s="39"/>
      <c r="D23" s="39"/>
      <c r="E23" s="47"/>
      <c r="F23" s="73">
        <v>75.72</v>
      </c>
      <c r="G23" s="40">
        <f>SUM(G17:G22)</f>
        <v>739.19999999999993</v>
      </c>
      <c r="H23" s="40">
        <f>SUM(H17:H22)</f>
        <v>26.9</v>
      </c>
      <c r="I23" s="40">
        <f>SUM(I17:I22)</f>
        <v>29.200000000000003</v>
      </c>
      <c r="J23" s="41">
        <f>SUM(J17:J22)</f>
        <v>84.54</v>
      </c>
    </row>
    <row r="24" spans="1:10" ht="16.5" thickBot="1">
      <c r="B24" s="2" t="s">
        <v>28</v>
      </c>
      <c r="E24" s="46"/>
      <c r="F24" s="46"/>
    </row>
    <row r="25" spans="1:10" ht="30.75" thickBot="1">
      <c r="A25" s="16" t="s">
        <v>1</v>
      </c>
      <c r="B25" s="17" t="s">
        <v>2</v>
      </c>
      <c r="C25" s="17" t="s">
        <v>19</v>
      </c>
      <c r="D25" s="17" t="s">
        <v>3</v>
      </c>
      <c r="E25" s="42" t="s">
        <v>20</v>
      </c>
      <c r="F25" s="42" t="s">
        <v>4</v>
      </c>
      <c r="G25" s="18" t="s">
        <v>5</v>
      </c>
      <c r="H25" s="17" t="s">
        <v>6</v>
      </c>
      <c r="I25" s="17" t="s">
        <v>7</v>
      </c>
      <c r="J25" s="19" t="s">
        <v>8</v>
      </c>
    </row>
    <row r="26" spans="1:10" ht="30.75" thickBot="1">
      <c r="A26" s="3" t="s">
        <v>9</v>
      </c>
      <c r="B26" s="6" t="s">
        <v>10</v>
      </c>
      <c r="C26" s="87">
        <v>43</v>
      </c>
      <c r="D26" s="88" t="s">
        <v>58</v>
      </c>
      <c r="E26" s="89" t="s">
        <v>35</v>
      </c>
      <c r="F26" s="90">
        <v>16.32</v>
      </c>
      <c r="G26" s="108">
        <v>224.62</v>
      </c>
      <c r="H26" s="108">
        <v>5.64</v>
      </c>
      <c r="I26" s="108">
        <v>7.5</v>
      </c>
      <c r="J26" s="109">
        <v>33.94</v>
      </c>
    </row>
    <row r="27" spans="1:10" ht="15.75">
      <c r="A27" s="5"/>
      <c r="B27" s="28" t="s">
        <v>11</v>
      </c>
      <c r="C27" s="91">
        <v>36</v>
      </c>
      <c r="D27" s="92" t="s">
        <v>39</v>
      </c>
      <c r="E27" s="93" t="s">
        <v>35</v>
      </c>
      <c r="F27" s="94">
        <v>11.65</v>
      </c>
      <c r="G27" s="110">
        <v>117</v>
      </c>
      <c r="H27" s="110">
        <v>4.45</v>
      </c>
      <c r="I27" s="110">
        <v>3.6</v>
      </c>
      <c r="J27" s="111">
        <v>16.149999999999999</v>
      </c>
    </row>
    <row r="28" spans="1:10" ht="15.75">
      <c r="A28" s="5"/>
      <c r="B28" s="81" t="s">
        <v>34</v>
      </c>
      <c r="C28" s="95">
        <v>6</v>
      </c>
      <c r="D28" s="96" t="s">
        <v>38</v>
      </c>
      <c r="E28" s="97">
        <v>15</v>
      </c>
      <c r="F28" s="98">
        <f>11.96*15/15</f>
        <v>11.96</v>
      </c>
      <c r="G28" s="112">
        <v>45</v>
      </c>
      <c r="H28" s="112">
        <v>3.07</v>
      </c>
      <c r="I28" s="112">
        <v>3.45</v>
      </c>
      <c r="J28" s="113">
        <v>0.38</v>
      </c>
    </row>
    <row r="29" spans="1:10" ht="15.75">
      <c r="A29" s="5"/>
      <c r="B29" s="83"/>
      <c r="C29" s="95">
        <v>3</v>
      </c>
      <c r="D29" s="96" t="s">
        <v>33</v>
      </c>
      <c r="E29" s="97">
        <v>10</v>
      </c>
      <c r="F29" s="98">
        <v>9.41</v>
      </c>
      <c r="G29" s="112">
        <v>64.7</v>
      </c>
      <c r="H29" s="112">
        <v>0.08</v>
      </c>
      <c r="I29" s="112">
        <v>7.15</v>
      </c>
      <c r="J29" s="113">
        <v>0.12</v>
      </c>
    </row>
    <row r="30" spans="1:10">
      <c r="A30" s="5"/>
      <c r="B30" s="82"/>
      <c r="C30" s="99" t="s">
        <v>21</v>
      </c>
      <c r="E30" s="1"/>
      <c r="F30" s="1"/>
      <c r="G30" s="112">
        <v>289.48</v>
      </c>
      <c r="H30" s="112">
        <v>7.06</v>
      </c>
      <c r="I30" s="112">
        <v>19.760000000000002</v>
      </c>
      <c r="J30" s="113">
        <v>7.06</v>
      </c>
    </row>
    <row r="31" spans="1:10" ht="15.75">
      <c r="A31" s="5"/>
      <c r="B31" s="30" t="s">
        <v>17</v>
      </c>
      <c r="C31" s="95" t="s">
        <v>21</v>
      </c>
      <c r="D31" s="96" t="s">
        <v>22</v>
      </c>
      <c r="E31" s="97">
        <v>30</v>
      </c>
      <c r="F31" s="98">
        <f>44*0.03</f>
        <v>1.3199999999999998</v>
      </c>
      <c r="G31" s="112">
        <v>60</v>
      </c>
      <c r="H31" s="112">
        <v>1.47</v>
      </c>
      <c r="I31" s="112">
        <v>0.3</v>
      </c>
      <c r="J31" s="113">
        <v>13.44</v>
      </c>
    </row>
    <row r="32" spans="1:10" ht="15.75">
      <c r="A32" s="5"/>
      <c r="B32" s="55"/>
      <c r="C32" s="95" t="s">
        <v>21</v>
      </c>
      <c r="D32" s="96" t="s">
        <v>40</v>
      </c>
      <c r="E32" s="97">
        <v>30</v>
      </c>
      <c r="F32" s="98">
        <f>83.75*0.03</f>
        <v>2.5124999999999997</v>
      </c>
      <c r="G32" s="112">
        <v>62.4</v>
      </c>
      <c r="H32" s="112">
        <v>2.4</v>
      </c>
      <c r="I32" s="112">
        <v>0.05</v>
      </c>
      <c r="J32" s="113">
        <v>12.03</v>
      </c>
    </row>
    <row r="33" spans="1:13" ht="16.5" thickBot="1">
      <c r="A33" s="60"/>
      <c r="B33" s="61"/>
      <c r="C33" s="62"/>
      <c r="D33" s="63"/>
      <c r="E33" s="64"/>
      <c r="F33" s="70">
        <v>58.69</v>
      </c>
      <c r="G33" s="65">
        <f>SUM(G26:G32)</f>
        <v>863.19999999999993</v>
      </c>
      <c r="H33" s="65">
        <f>SUM(H26:H32)</f>
        <v>24.169999999999998</v>
      </c>
      <c r="I33" s="65">
        <f>SUM(I26:I32)</f>
        <v>41.81</v>
      </c>
      <c r="J33" s="65">
        <f>SUM(J26:J32)</f>
        <v>83.12</v>
      </c>
    </row>
    <row r="34" spans="1:13" ht="15.75">
      <c r="A34" s="3" t="s">
        <v>23</v>
      </c>
      <c r="B34" s="4"/>
      <c r="C34" s="100">
        <v>30</v>
      </c>
      <c r="D34" s="101" t="s">
        <v>41</v>
      </c>
      <c r="E34" s="102">
        <v>200</v>
      </c>
      <c r="F34" s="90">
        <v>3.4</v>
      </c>
      <c r="G34" s="108">
        <v>43</v>
      </c>
      <c r="H34" s="108">
        <v>0.06</v>
      </c>
      <c r="I34" s="108">
        <v>0.01</v>
      </c>
      <c r="J34" s="109">
        <v>10.220000000000001</v>
      </c>
    </row>
    <row r="35" spans="1:13" ht="15.75">
      <c r="A35" s="5"/>
      <c r="B35" s="84"/>
      <c r="C35" s="103">
        <v>65</v>
      </c>
      <c r="D35" s="104" t="s">
        <v>42</v>
      </c>
      <c r="E35" s="105">
        <v>160</v>
      </c>
      <c r="F35" s="94">
        <f>14.17*160/100</f>
        <v>22.671999999999997</v>
      </c>
      <c r="G35" s="110">
        <v>235</v>
      </c>
      <c r="H35" s="110">
        <v>8.68</v>
      </c>
      <c r="I35" s="110">
        <v>5.52</v>
      </c>
      <c r="J35" s="111">
        <v>37.78</v>
      </c>
    </row>
    <row r="36" spans="1:13" ht="15.75">
      <c r="A36" s="5"/>
      <c r="B36" s="84"/>
      <c r="C36" s="95">
        <v>6</v>
      </c>
      <c r="D36" s="96" t="s">
        <v>38</v>
      </c>
      <c r="E36" s="97">
        <v>16</v>
      </c>
      <c r="F36" s="98">
        <f>11.96*16/15</f>
        <v>12.757333333333333</v>
      </c>
      <c r="G36" s="112">
        <v>45</v>
      </c>
      <c r="H36" s="112">
        <v>3.07</v>
      </c>
      <c r="I36" s="112">
        <v>3.45</v>
      </c>
      <c r="J36" s="113">
        <v>0.38</v>
      </c>
    </row>
    <row r="37" spans="1:13" ht="15.75">
      <c r="A37" s="5"/>
      <c r="B37" s="84"/>
      <c r="C37" s="106" t="s">
        <v>21</v>
      </c>
      <c r="D37" s="96" t="s">
        <v>36</v>
      </c>
      <c r="E37" s="97">
        <v>38</v>
      </c>
      <c r="F37" s="98">
        <f>150*0.038</f>
        <v>5.7</v>
      </c>
      <c r="G37" s="112">
        <f>158.9*42/50</f>
        <v>133.476</v>
      </c>
      <c r="H37" s="112">
        <f>2.68*42/50</f>
        <v>2.2511999999999999</v>
      </c>
      <c r="I37" s="112">
        <f>3.5*42/50</f>
        <v>2.94</v>
      </c>
      <c r="J37" s="113">
        <f>29.18*42/50</f>
        <v>24.511199999999999</v>
      </c>
    </row>
    <row r="38" spans="1:13" ht="16.5" thickBot="1">
      <c r="A38" s="56"/>
      <c r="B38" s="38"/>
      <c r="C38" s="57"/>
      <c r="D38" s="58"/>
      <c r="E38" s="59"/>
      <c r="F38" s="71">
        <v>44.01</v>
      </c>
      <c r="G38" s="68">
        <f>SUM(G34:G37)</f>
        <v>456.476</v>
      </c>
      <c r="H38" s="68">
        <f>SUM(H34:H37)</f>
        <v>14.061199999999999</v>
      </c>
      <c r="I38" s="68">
        <f>SUM(I34:I37)</f>
        <v>11.92</v>
      </c>
      <c r="J38" s="69">
        <f>SUM(J34:J37)</f>
        <v>72.891199999999998</v>
      </c>
    </row>
    <row r="39" spans="1:13" ht="15.75">
      <c r="A39" s="3" t="s">
        <v>12</v>
      </c>
      <c r="B39" s="4" t="s">
        <v>13</v>
      </c>
      <c r="C39" s="49">
        <v>21</v>
      </c>
      <c r="D39" s="50" t="s">
        <v>32</v>
      </c>
      <c r="E39" s="89" t="s">
        <v>59</v>
      </c>
      <c r="F39" s="90">
        <f>13.82*100/100</f>
        <v>13.82</v>
      </c>
      <c r="G39" s="108">
        <f>88.8*100/60</f>
        <v>148</v>
      </c>
      <c r="H39" s="108">
        <f>1.02*100/60</f>
        <v>1.7</v>
      </c>
      <c r="I39" s="108">
        <f>7.98*100/60</f>
        <v>13.3</v>
      </c>
      <c r="J39" s="109">
        <f>3.06*100/60</f>
        <v>5.0999999999999996</v>
      </c>
    </row>
    <row r="40" spans="1:13" ht="30">
      <c r="A40" s="5"/>
      <c r="B40" s="6" t="s">
        <v>14</v>
      </c>
      <c r="C40" s="51">
        <v>73</v>
      </c>
      <c r="D40" s="52" t="s">
        <v>48</v>
      </c>
      <c r="E40" s="107" t="s">
        <v>53</v>
      </c>
      <c r="F40" s="98">
        <f>17.88*255/250+3.97*5/10</f>
        <v>20.222599999999996</v>
      </c>
      <c r="G40" s="112">
        <v>206</v>
      </c>
      <c r="H40" s="112">
        <v>10.31</v>
      </c>
      <c r="I40" s="112">
        <v>7.55</v>
      </c>
      <c r="J40" s="113">
        <v>18.48</v>
      </c>
    </row>
    <row r="41" spans="1:13" ht="15.75">
      <c r="A41" s="5"/>
      <c r="B41" s="6" t="s">
        <v>15</v>
      </c>
      <c r="C41" s="51">
        <v>66</v>
      </c>
      <c r="D41" s="52" t="s">
        <v>46</v>
      </c>
      <c r="E41" s="107" t="s">
        <v>35</v>
      </c>
      <c r="F41" s="98">
        <f>47.12*30/50+16*150/150</f>
        <v>44.271999999999998</v>
      </c>
      <c r="G41" s="112">
        <v>235</v>
      </c>
      <c r="H41" s="112">
        <v>10.66</v>
      </c>
      <c r="I41" s="112">
        <v>12.92</v>
      </c>
      <c r="J41" s="113">
        <v>17.21</v>
      </c>
    </row>
    <row r="42" spans="1:13" ht="15.75">
      <c r="A42" s="5"/>
      <c r="B42" s="6" t="s">
        <v>24</v>
      </c>
      <c r="C42" s="51">
        <v>74</v>
      </c>
      <c r="D42" s="52" t="s">
        <v>43</v>
      </c>
      <c r="E42" s="107">
        <v>200</v>
      </c>
      <c r="F42" s="98">
        <v>12.5</v>
      </c>
      <c r="G42" s="112">
        <v>87</v>
      </c>
      <c r="H42" s="112">
        <v>1.04</v>
      </c>
      <c r="I42" s="112">
        <v>0</v>
      </c>
      <c r="J42" s="113">
        <v>20.98</v>
      </c>
      <c r="M42" s="1" t="s">
        <v>37</v>
      </c>
    </row>
    <row r="43" spans="1:13" ht="15.75">
      <c r="A43" s="5"/>
      <c r="B43" s="6" t="s">
        <v>18</v>
      </c>
      <c r="C43" s="51" t="s">
        <v>21</v>
      </c>
      <c r="D43" s="52" t="s">
        <v>25</v>
      </c>
      <c r="E43" s="107" t="s">
        <v>60</v>
      </c>
      <c r="F43" s="98">
        <f>64.8*0.04</f>
        <v>2.5920000000000001</v>
      </c>
      <c r="G43" s="112">
        <v>83.2</v>
      </c>
      <c r="H43" s="112">
        <v>3.2</v>
      </c>
      <c r="I43" s="112">
        <v>0.06</v>
      </c>
      <c r="J43" s="113">
        <v>16.04</v>
      </c>
    </row>
    <row r="44" spans="1:13" ht="15.75">
      <c r="A44" s="5"/>
      <c r="B44" s="13" t="s">
        <v>16</v>
      </c>
      <c r="C44" s="53" t="s">
        <v>21</v>
      </c>
      <c r="D44" s="54" t="s">
        <v>22</v>
      </c>
      <c r="E44" s="114" t="s">
        <v>60</v>
      </c>
      <c r="F44" s="115">
        <f>44*0.04</f>
        <v>1.76</v>
      </c>
      <c r="G44" s="116">
        <v>80</v>
      </c>
      <c r="H44" s="116">
        <v>1.96</v>
      </c>
      <c r="I44" s="116">
        <v>0.4</v>
      </c>
      <c r="J44" s="117">
        <v>17.920000000000002</v>
      </c>
    </row>
    <row r="45" spans="1:13" ht="16.5" thickBot="1">
      <c r="A45" s="37"/>
      <c r="B45" s="38"/>
      <c r="C45" s="39"/>
      <c r="D45" s="39"/>
      <c r="E45" s="47"/>
      <c r="F45" s="73">
        <v>88.02</v>
      </c>
      <c r="G45" s="40">
        <f>SUM(G39:G44)</f>
        <v>839.2</v>
      </c>
      <c r="H45" s="40">
        <f>SUM(H39:H44)</f>
        <v>28.87</v>
      </c>
      <c r="I45" s="40">
        <f>SUM(I39:I44)</f>
        <v>34.230000000000004</v>
      </c>
      <c r="J45" s="41">
        <f>SUM(J39:J44)</f>
        <v>95.73</v>
      </c>
    </row>
    <row r="46" spans="1:13">
      <c r="A46" s="21" t="s">
        <v>30</v>
      </c>
    </row>
    <row r="47" spans="1:13" s="22" customFormat="1">
      <c r="A47" s="21" t="s">
        <v>44</v>
      </c>
      <c r="B47" s="1"/>
      <c r="C47" s="1"/>
      <c r="D47" s="1"/>
      <c r="E47" s="15"/>
      <c r="F47" s="15"/>
      <c r="G47" s="1"/>
      <c r="H47" s="1"/>
      <c r="I47" s="1"/>
      <c r="J47" s="1"/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60" orientation="landscape" r:id="rId1"/>
  <ignoredErrors>
    <ignoredError sqref="F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Normal="100" workbookViewId="0">
      <selection activeCell="D14" sqref="D14"/>
    </sheetView>
  </sheetViews>
  <sheetFormatPr defaultColWidth="8.85546875" defaultRowHeight="15"/>
  <cols>
    <col min="1" max="1" width="11.7109375" style="22" bestFit="1" customWidth="1"/>
    <col min="2" max="2" width="11.5703125" style="22" customWidth="1"/>
    <col min="3" max="3" width="7.28515625" style="22" bestFit="1" customWidth="1"/>
    <col min="4" max="4" width="24.7109375" style="22" bestFit="1" customWidth="1"/>
    <col min="5" max="5" width="8.28515625" style="23" bestFit="1" customWidth="1"/>
    <col min="6" max="6" width="7.28515625" style="23" bestFit="1" customWidth="1"/>
    <col min="7" max="7" width="7.7109375" style="22" customWidth="1"/>
    <col min="8" max="8" width="6.85546875" style="22" bestFit="1" customWidth="1"/>
    <col min="9" max="9" width="6.5703125" style="22" customWidth="1"/>
    <col min="10" max="10" width="10.28515625" style="22" bestFit="1" customWidth="1"/>
    <col min="11" max="16384" width="8.85546875" style="22"/>
  </cols>
  <sheetData>
    <row r="1" spans="1:10" ht="28.9" customHeight="1">
      <c r="A1" s="22" t="s">
        <v>0</v>
      </c>
      <c r="B1" s="121" t="s">
        <v>51</v>
      </c>
      <c r="C1" s="122"/>
      <c r="D1" s="123"/>
      <c r="E1" s="23" t="s">
        <v>27</v>
      </c>
      <c r="F1" s="24"/>
      <c r="H1" s="1" t="s">
        <v>45</v>
      </c>
      <c r="I1" s="124">
        <v>44687</v>
      </c>
      <c r="J1" s="124"/>
    </row>
    <row r="2" spans="1:10" ht="15.75" thickBot="1">
      <c r="B2" s="25" t="s">
        <v>31</v>
      </c>
    </row>
    <row r="3" spans="1:10" s="26" customFormat="1" ht="30.75" thickBot="1">
      <c r="A3" s="75" t="s">
        <v>1</v>
      </c>
      <c r="B3" s="76" t="s">
        <v>2</v>
      </c>
      <c r="C3" s="76" t="s">
        <v>19</v>
      </c>
      <c r="D3" s="76" t="s">
        <v>3</v>
      </c>
      <c r="E3" s="77" t="s">
        <v>20</v>
      </c>
      <c r="F3" s="77" t="s">
        <v>4</v>
      </c>
      <c r="G3" s="78" t="s">
        <v>5</v>
      </c>
      <c r="H3" s="76" t="s">
        <v>6</v>
      </c>
      <c r="I3" s="76" t="s">
        <v>7</v>
      </c>
      <c r="J3" s="79" t="s">
        <v>8</v>
      </c>
    </row>
    <row r="4" spans="1:10" s="26" customFormat="1" ht="30.75" thickBot="1">
      <c r="A4" s="3" t="s">
        <v>9</v>
      </c>
      <c r="B4" s="6" t="s">
        <v>10</v>
      </c>
      <c r="C4" s="87">
        <v>43</v>
      </c>
      <c r="D4" s="88" t="s">
        <v>58</v>
      </c>
      <c r="E4" s="89" t="s">
        <v>35</v>
      </c>
      <c r="F4" s="90">
        <v>22.84</v>
      </c>
      <c r="G4" s="108">
        <v>224.62</v>
      </c>
      <c r="H4" s="108">
        <v>5.64</v>
      </c>
      <c r="I4" s="108">
        <v>7.5</v>
      </c>
      <c r="J4" s="109">
        <v>33.94</v>
      </c>
    </row>
    <row r="5" spans="1:10" ht="31.9" customHeight="1">
      <c r="A5" s="5"/>
      <c r="B5" s="28" t="s">
        <v>11</v>
      </c>
      <c r="C5" s="91">
        <v>36</v>
      </c>
      <c r="D5" s="92" t="s">
        <v>39</v>
      </c>
      <c r="E5" s="93" t="s">
        <v>35</v>
      </c>
      <c r="F5" s="94">
        <v>16.309999999999999</v>
      </c>
      <c r="G5" s="12">
        <v>117</v>
      </c>
      <c r="H5" s="12">
        <v>4.45</v>
      </c>
      <c r="I5" s="12">
        <v>3.6</v>
      </c>
      <c r="J5" s="36">
        <v>16.149999999999999</v>
      </c>
    </row>
    <row r="6" spans="1:10" ht="15.75">
      <c r="A6" s="5"/>
      <c r="B6" s="81" t="s">
        <v>34</v>
      </c>
      <c r="C6" s="95">
        <v>6</v>
      </c>
      <c r="D6" s="96" t="s">
        <v>38</v>
      </c>
      <c r="E6" s="97">
        <v>10</v>
      </c>
      <c r="F6" s="98">
        <f>13.6*10/12</f>
        <v>11.333333333333334</v>
      </c>
      <c r="G6" s="112">
        <v>36</v>
      </c>
      <c r="H6" s="112">
        <v>1.36</v>
      </c>
      <c r="I6" s="112">
        <v>2.76</v>
      </c>
      <c r="J6" s="113">
        <v>0.31</v>
      </c>
    </row>
    <row r="7" spans="1:10" ht="15.75">
      <c r="A7" s="5"/>
      <c r="B7" s="83"/>
      <c r="C7" s="95">
        <v>3</v>
      </c>
      <c r="D7" s="96" t="s">
        <v>33</v>
      </c>
      <c r="E7" s="97">
        <v>10</v>
      </c>
      <c r="F7" s="98">
        <v>13.17</v>
      </c>
      <c r="G7" s="7">
        <f>64.7*10/10</f>
        <v>64.7</v>
      </c>
      <c r="H7" s="7">
        <f>0.08*10/10</f>
        <v>0.08</v>
      </c>
      <c r="I7" s="7">
        <f>7.15*10/10</f>
        <v>7.15</v>
      </c>
      <c r="J7" s="8">
        <f>0.12*10/10</f>
        <v>0.12</v>
      </c>
    </row>
    <row r="8" spans="1:10" ht="15.75">
      <c r="A8" s="5"/>
      <c r="B8" s="82"/>
      <c r="C8" s="99" t="s">
        <v>21</v>
      </c>
      <c r="D8" s="96" t="s">
        <v>36</v>
      </c>
      <c r="E8" s="97">
        <v>19</v>
      </c>
      <c r="F8" s="98">
        <f>150*0.019*1.4</f>
        <v>3.9899999999999998</v>
      </c>
      <c r="G8" s="7">
        <f>144.74</f>
        <v>144.74</v>
      </c>
      <c r="H8" s="7">
        <f>3.53</f>
        <v>3.53</v>
      </c>
      <c r="I8" s="7">
        <f>9.88</f>
        <v>9.8800000000000008</v>
      </c>
      <c r="J8" s="8">
        <f>3.53</f>
        <v>3.53</v>
      </c>
    </row>
    <row r="9" spans="1:10" ht="15.75">
      <c r="A9" s="5"/>
      <c r="B9" s="30" t="s">
        <v>17</v>
      </c>
      <c r="C9" s="95" t="s">
        <v>21</v>
      </c>
      <c r="D9" s="96" t="s">
        <v>22</v>
      </c>
      <c r="E9" s="97">
        <v>20</v>
      </c>
      <c r="F9" s="98">
        <f>52.8*0.02</f>
        <v>1.056</v>
      </c>
      <c r="G9" s="112">
        <v>40</v>
      </c>
      <c r="H9" s="112">
        <v>0.98</v>
      </c>
      <c r="I9" s="112">
        <v>0.2</v>
      </c>
      <c r="J9" s="113">
        <v>8.9499999999999993</v>
      </c>
    </row>
    <row r="10" spans="1:10" ht="15.75">
      <c r="A10" s="5"/>
      <c r="B10" s="55"/>
      <c r="C10" s="95" t="s">
        <v>21</v>
      </c>
      <c r="D10" s="96" t="s">
        <v>40</v>
      </c>
      <c r="E10" s="97">
        <v>20</v>
      </c>
      <c r="F10" s="98">
        <f>100.5*0.02</f>
        <v>2.0100000000000002</v>
      </c>
      <c r="G10" s="112">
        <v>41.6</v>
      </c>
      <c r="H10" s="112">
        <v>1.6</v>
      </c>
      <c r="I10" s="112">
        <v>0.03</v>
      </c>
      <c r="J10" s="113">
        <v>8.02</v>
      </c>
    </row>
    <row r="11" spans="1:10" ht="16.5" thickBot="1">
      <c r="A11" s="60"/>
      <c r="B11" s="61"/>
      <c r="C11" s="62"/>
      <c r="D11" s="63"/>
      <c r="E11" s="64"/>
      <c r="F11" s="70">
        <v>70</v>
      </c>
      <c r="G11" s="65">
        <f>SUM(G4:G10)</f>
        <v>668.66</v>
      </c>
      <c r="H11" s="65">
        <f>SUM(H4:H10)</f>
        <v>17.64</v>
      </c>
      <c r="I11" s="65">
        <f>SUM(I4:I10)</f>
        <v>31.12</v>
      </c>
      <c r="J11" s="65">
        <f>SUM(J4:J10)</f>
        <v>71.02</v>
      </c>
    </row>
    <row r="12" spans="1:10" ht="15.75">
      <c r="A12" s="5"/>
      <c r="B12" s="86" t="s">
        <v>49</v>
      </c>
      <c r="C12" s="74" t="s">
        <v>21</v>
      </c>
      <c r="D12" s="48" t="s">
        <v>56</v>
      </c>
      <c r="E12" s="43">
        <v>20</v>
      </c>
      <c r="F12" s="67">
        <f>330*0.02*1.333</f>
        <v>8.7978000000000005</v>
      </c>
      <c r="G12" s="7">
        <f>144.74</f>
        <v>144.74</v>
      </c>
      <c r="H12" s="7">
        <f>3.53</f>
        <v>3.53</v>
      </c>
      <c r="I12" s="7">
        <f>9.88</f>
        <v>9.8800000000000008</v>
      </c>
      <c r="J12" s="8">
        <f>3.53</f>
        <v>3.53</v>
      </c>
    </row>
    <row r="13" spans="1:10" ht="15.75">
      <c r="A13" s="29"/>
      <c r="B13" s="6" t="s">
        <v>15</v>
      </c>
      <c r="C13" s="51">
        <v>66</v>
      </c>
      <c r="D13" s="52" t="s">
        <v>46</v>
      </c>
      <c r="E13" s="44" t="s">
        <v>47</v>
      </c>
      <c r="F13" s="85">
        <f>50.89*30/50+21.78*150/150</f>
        <v>52.314000000000007</v>
      </c>
      <c r="G13" s="7">
        <v>235</v>
      </c>
      <c r="H13" s="7">
        <v>10.66</v>
      </c>
      <c r="I13" s="7">
        <v>12.92</v>
      </c>
      <c r="J13" s="8">
        <v>17.21</v>
      </c>
    </row>
    <row r="14" spans="1:10" ht="15.75">
      <c r="A14" s="29"/>
      <c r="B14" s="6" t="s">
        <v>24</v>
      </c>
      <c r="C14" s="51">
        <v>74</v>
      </c>
      <c r="D14" s="52" t="s">
        <v>43</v>
      </c>
      <c r="E14" s="44">
        <v>200</v>
      </c>
      <c r="F14" s="67">
        <v>15.09</v>
      </c>
      <c r="G14" s="7">
        <v>87</v>
      </c>
      <c r="H14" s="7">
        <v>1.04</v>
      </c>
      <c r="I14" s="7">
        <v>0</v>
      </c>
      <c r="J14" s="8">
        <v>20.98</v>
      </c>
    </row>
    <row r="15" spans="1:10" ht="15.75">
      <c r="A15" s="29"/>
      <c r="B15" s="6" t="s">
        <v>18</v>
      </c>
      <c r="C15" s="51" t="s">
        <v>21</v>
      </c>
      <c r="D15" s="52" t="s">
        <v>25</v>
      </c>
      <c r="E15" s="44" t="s">
        <v>55</v>
      </c>
      <c r="F15" s="67">
        <v>2.27</v>
      </c>
      <c r="G15" s="7">
        <v>62.4</v>
      </c>
      <c r="H15" s="7">
        <v>2.4</v>
      </c>
      <c r="I15" s="7">
        <v>0.05</v>
      </c>
      <c r="J15" s="8">
        <v>12.03</v>
      </c>
    </row>
    <row r="16" spans="1:10" ht="15.75">
      <c r="A16" s="29"/>
      <c r="B16" s="13" t="s">
        <v>16</v>
      </c>
      <c r="C16" s="53" t="s">
        <v>21</v>
      </c>
      <c r="D16" s="54" t="s">
        <v>22</v>
      </c>
      <c r="E16" s="45" t="s">
        <v>52</v>
      </c>
      <c r="F16" s="72">
        <f>52.8*0.029</f>
        <v>1.5311999999999999</v>
      </c>
      <c r="G16" s="10">
        <v>60</v>
      </c>
      <c r="H16" s="10">
        <v>1.47</v>
      </c>
      <c r="I16" s="10">
        <v>0.3</v>
      </c>
      <c r="J16" s="11">
        <v>13.44</v>
      </c>
    </row>
    <row r="17" spans="1:10" ht="16.5" thickBot="1">
      <c r="A17" s="31"/>
      <c r="B17" s="32"/>
      <c r="C17" s="33"/>
      <c r="D17" s="33"/>
      <c r="E17" s="66"/>
      <c r="F17" s="80">
        <f>SUM(F12:F16)</f>
        <v>80.003</v>
      </c>
      <c r="G17" s="34">
        <f>SUM(G12:G16)</f>
        <v>589.14</v>
      </c>
      <c r="H17" s="34">
        <f>SUM(H12:H16)</f>
        <v>19.099999999999998</v>
      </c>
      <c r="I17" s="34">
        <f>SUM(I12:I16)</f>
        <v>23.150000000000002</v>
      </c>
      <c r="J17" s="35">
        <f>SUM(J12:J16)</f>
        <v>67.19</v>
      </c>
    </row>
    <row r="18" spans="1:10" ht="30">
      <c r="A18" s="27"/>
      <c r="B18" s="6" t="s">
        <v>14</v>
      </c>
      <c r="C18" s="51">
        <v>73</v>
      </c>
      <c r="D18" s="52" t="s">
        <v>48</v>
      </c>
      <c r="E18" s="44" t="s">
        <v>53</v>
      </c>
      <c r="F18" s="67">
        <f>24.27*250/250+5.51*10/10</f>
        <v>29.78</v>
      </c>
      <c r="G18" s="7">
        <v>206</v>
      </c>
      <c r="H18" s="7">
        <v>10.31</v>
      </c>
      <c r="I18" s="7">
        <v>7.55</v>
      </c>
      <c r="J18" s="8">
        <v>18.48</v>
      </c>
    </row>
    <row r="19" spans="1:10" ht="15.75">
      <c r="A19" s="29"/>
      <c r="B19" s="6" t="s">
        <v>15</v>
      </c>
      <c r="C19" s="51">
        <v>66</v>
      </c>
      <c r="D19" s="52" t="s">
        <v>46</v>
      </c>
      <c r="E19" s="44" t="s">
        <v>50</v>
      </c>
      <c r="F19" s="85">
        <f>50.89*25/50+21.78*145/150</f>
        <v>46.499000000000002</v>
      </c>
      <c r="G19" s="7">
        <v>235</v>
      </c>
      <c r="H19" s="7">
        <v>10.66</v>
      </c>
      <c r="I19" s="7">
        <v>12.92</v>
      </c>
      <c r="J19" s="8">
        <v>17.21</v>
      </c>
    </row>
    <row r="20" spans="1:10" ht="15.75">
      <c r="A20" s="29"/>
      <c r="B20" s="6" t="s">
        <v>24</v>
      </c>
      <c r="C20" s="51">
        <v>74</v>
      </c>
      <c r="D20" s="52" t="s">
        <v>43</v>
      </c>
      <c r="E20" s="44">
        <v>200</v>
      </c>
      <c r="F20" s="67">
        <v>15.09</v>
      </c>
      <c r="G20" s="7">
        <v>87</v>
      </c>
      <c r="H20" s="7">
        <v>1.04</v>
      </c>
      <c r="I20" s="7">
        <v>0</v>
      </c>
      <c r="J20" s="8">
        <v>20.98</v>
      </c>
    </row>
    <row r="21" spans="1:10" ht="15.75">
      <c r="A21" s="29"/>
      <c r="B21" s="6" t="s">
        <v>18</v>
      </c>
      <c r="C21" s="51" t="s">
        <v>21</v>
      </c>
      <c r="D21" s="52" t="s">
        <v>25</v>
      </c>
      <c r="E21" s="44" t="s">
        <v>54</v>
      </c>
      <c r="F21" s="67">
        <v>2.17</v>
      </c>
      <c r="G21" s="7">
        <v>62.4</v>
      </c>
      <c r="H21" s="7">
        <v>2.4</v>
      </c>
      <c r="I21" s="7">
        <v>0.05</v>
      </c>
      <c r="J21" s="8">
        <v>12.03</v>
      </c>
    </row>
    <row r="22" spans="1:10" ht="15.75">
      <c r="A22" s="29"/>
      <c r="B22" s="13" t="s">
        <v>16</v>
      </c>
      <c r="C22" s="53" t="s">
        <v>21</v>
      </c>
      <c r="D22" s="54" t="s">
        <v>22</v>
      </c>
      <c r="E22" s="45" t="s">
        <v>55</v>
      </c>
      <c r="F22" s="72">
        <f>48.86*0.03</f>
        <v>1.4658</v>
      </c>
      <c r="G22" s="10">
        <v>60</v>
      </c>
      <c r="H22" s="10">
        <v>1.47</v>
      </c>
      <c r="I22" s="10">
        <v>0.3</v>
      </c>
      <c r="J22" s="11">
        <v>13.44</v>
      </c>
    </row>
    <row r="23" spans="1:10" ht="16.5" thickBot="1">
      <c r="A23" s="31"/>
      <c r="B23" s="32"/>
      <c r="C23" s="33"/>
      <c r="D23" s="33"/>
      <c r="E23" s="66"/>
      <c r="F23" s="80">
        <f>SUM(F18:F22)</f>
        <v>95.004800000000003</v>
      </c>
      <c r="G23" s="34">
        <f>SUM(G18:G22)</f>
        <v>650.4</v>
      </c>
      <c r="H23" s="34">
        <f>SUM(H18:H22)</f>
        <v>25.879999999999995</v>
      </c>
      <c r="I23" s="34">
        <f>SUM(I18:I22)</f>
        <v>20.82</v>
      </c>
      <c r="J23" s="35">
        <f>SUM(J18:J22)</f>
        <v>82.14</v>
      </c>
    </row>
    <row r="24" spans="1:10" s="1" customFormat="1">
      <c r="E24" s="15"/>
      <c r="F24" s="15"/>
    </row>
    <row r="25" spans="1:10" s="1" customFormat="1">
      <c r="A25" s="21" t="s">
        <v>29</v>
      </c>
      <c r="E25" s="15"/>
      <c r="F25" s="15"/>
    </row>
    <row r="26" spans="1:10" s="1" customFormat="1">
      <c r="E26" s="15"/>
      <c r="F26" s="15"/>
    </row>
    <row r="27" spans="1:10" s="1" customFormat="1">
      <c r="A27" s="21" t="s">
        <v>30</v>
      </c>
      <c r="E27" s="15"/>
      <c r="F27" s="15"/>
    </row>
    <row r="28" spans="1:10" s="1" customFormat="1">
      <c r="E28" s="15"/>
      <c r="F28" s="15"/>
    </row>
  </sheetData>
  <mergeCells count="2">
    <mergeCell ref="B1:D1"/>
    <mergeCell ref="I1:J1"/>
  </mergeCells>
  <pageMargins left="0.11811023622047245" right="0.11811023622047245" top="0.15748031496062992" bottom="0.15748031496062992" header="0.11811023622047245" footer="0.11811023622047245"/>
  <pageSetup paperSize="9" scale="60" orientation="landscape" r:id="rId1"/>
  <ignoredErrors>
    <ignoredError sqref="G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бесплатно</vt:lpstr>
      <vt:lpstr>платно</vt:lpstr>
      <vt:lpstr>бесплатно!Область_печати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2022-05-05T02:42:24Z</cp:lastPrinted>
  <dcterms:created xsi:type="dcterms:W3CDTF">2015-06-05T18:19:34Z</dcterms:created>
  <dcterms:modified xsi:type="dcterms:W3CDTF">2022-05-05T02:42:51Z</dcterms:modified>
</cp:coreProperties>
</file>