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/>
  <c r="F23"/>
  <c r="F14"/>
  <c r="F4"/>
  <c r="F22" i="2"/>
  <c r="F17"/>
  <c r="F18"/>
  <c r="F19"/>
  <c r="F38" i="1" l="1"/>
  <c r="F37"/>
  <c r="F35"/>
  <c r="F34"/>
  <c r="F16"/>
  <c r="F15"/>
  <c r="F28"/>
  <c r="F27"/>
  <c r="F26"/>
  <c r="F24"/>
  <c r="F19"/>
  <c r="F18"/>
  <c r="F14" i="2" l="1"/>
  <c r="F12"/>
  <c r="F11"/>
  <c r="F16" s="1"/>
  <c r="F8"/>
  <c r="F7"/>
  <c r="F5"/>
  <c r="F4"/>
  <c r="F10" s="1"/>
  <c r="F31" i="1"/>
  <c r="F13"/>
  <c r="F9"/>
  <c r="F8"/>
  <c r="F7"/>
  <c r="F5"/>
  <c r="J22" i="2" l="1"/>
  <c r="I22"/>
  <c r="H22"/>
  <c r="G22"/>
  <c r="J21"/>
  <c r="I21"/>
  <c r="H21"/>
  <c r="G21"/>
  <c r="J17"/>
  <c r="I17"/>
  <c r="H17"/>
  <c r="G17"/>
  <c r="J15"/>
  <c r="I15"/>
  <c r="H15"/>
  <c r="G15"/>
  <c r="J14"/>
  <c r="I14"/>
  <c r="H14"/>
  <c r="G14"/>
  <c r="J11"/>
  <c r="I11"/>
  <c r="H11"/>
  <c r="G11"/>
  <c r="J38" i="1"/>
  <c r="I38"/>
  <c r="H38"/>
  <c r="G38"/>
  <c r="J37"/>
  <c r="J39" s="1"/>
  <c r="I37"/>
  <c r="H37"/>
  <c r="H39" s="1"/>
  <c r="G37"/>
  <c r="J33"/>
  <c r="I33"/>
  <c r="H33"/>
  <c r="G33"/>
  <c r="G39" s="1"/>
  <c r="J4"/>
  <c r="I4"/>
  <c r="H4"/>
  <c r="G4"/>
  <c r="J23"/>
  <c r="I23"/>
  <c r="H23"/>
  <c r="G23"/>
  <c r="J28"/>
  <c r="I28"/>
  <c r="H28"/>
  <c r="G28"/>
  <c r="J27"/>
  <c r="I27"/>
  <c r="H27"/>
  <c r="G27"/>
  <c r="G29" s="1"/>
  <c r="J9" i="2"/>
  <c r="I9"/>
  <c r="H9"/>
  <c r="G9"/>
  <c r="J8"/>
  <c r="I8"/>
  <c r="H8"/>
  <c r="G8"/>
  <c r="J4"/>
  <c r="I4"/>
  <c r="H4"/>
  <c r="G4"/>
  <c r="J31" i="1"/>
  <c r="J32" s="1"/>
  <c r="I31"/>
  <c r="I32" s="1"/>
  <c r="H31"/>
  <c r="H32" s="1"/>
  <c r="G31"/>
  <c r="G32" s="1"/>
  <c r="J19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G10" i="2" l="1"/>
  <c r="H29" i="1"/>
  <c r="I39"/>
  <c r="J29"/>
  <c r="I29"/>
  <c r="H10" i="2"/>
  <c r="I23"/>
  <c r="I10"/>
  <c r="J10"/>
  <c r="F23"/>
  <c r="J23"/>
  <c r="H23"/>
  <c r="G23"/>
  <c r="H16"/>
  <c r="G16"/>
  <c r="J16"/>
  <c r="I16"/>
  <c r="H10" i="1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<sst xmlns="http://schemas.openxmlformats.org/spreadsheetml/2006/main" count="166" uniqueCount="58">
  <si>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</si>
  <si>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</si>
  <si>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</si>
  <si>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</si>
  <si>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</si>
  <si>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</si>
  <si>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</si>
  <si>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</si>
  <si>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</si>
  <si>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</si>
  <si>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</si>
  <si>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</si>
  <si>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</si>
  <si>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</si>
  <si>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</si>
  <si>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</si>
  <si>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</si>
  <si>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</si>
  <si>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</si>
  <si>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</si>
  <si>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</si>
  <si>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</si>
  <si>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</si>
  <si>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</si>
  <si>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</si>
  <si>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</si>
  <si>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</si>
  <si>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</si>
  <si>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</si>
  <si>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</si>
  <si>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</si>
  <si>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</si>
  <si>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</si>
  <si>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</si>
  <si>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</si>
  <si>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</si>
  <si>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</si>
  <si>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</si>
  <si>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</si>
  <si>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</si>
  <si>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</si>
  <si>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</si>
  <si>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</si>
  <si>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</si>
  <si>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</si>
  <si>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МБОУ Элитовская СОШ</t>
  </si>
  <si>
    <t>Кукуруза</t>
  </si>
  <si>
    <t>38</t>
  </si>
  <si>
    <t>Кефир</t>
  </si>
  <si>
    <t xml:space="preserve">Борщ с капустой и картофелем со сметаной </t>
  </si>
  <si>
    <t>19</t>
  </si>
  <si>
    <t>30</t>
  </si>
  <si>
    <t>250/5</t>
  </si>
  <si>
    <t>220</t>
  </si>
  <si>
    <t>Борщ с капустой и картофелем со сметаной</t>
  </si>
  <si>
    <t>60</t>
  </si>
  <si>
    <t>100</t>
  </si>
  <si>
    <t>40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</si>
</sst>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wrapText="1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0" fillId="0" borderId="25" xfId="0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1"/>
  <sheetViews>
    <sheetView tabSelected="1" zoomScaleNormal="100" workbookViewId="0">
      <selection activeCell="C6" sqref="C6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5703125" style="16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20" t="s">
        <v>45</v>
      </c>
      <c r="C1" s="121"/>
      <c r="D1" s="122"/>
      <c r="E1" s="16" t="s">
        <v>26</v>
      </c>
      <c r="F1" s="15"/>
      <c r="H1" s="16">
        <v>11</v>
      </c>
      <c r="I1" s="126">
        <v>44678</v>
      </c>
      <c r="J1" s="126"/>
    </row>
    <row r="2" spans="1:10" ht="15.75" thickBot="1">
      <c r="B2" s="2" t="s">
        <v>25</v>
      </c>
    </row>
    <row r="3" spans="1:10" s="21" customFormat="1" ht="30.75" thickBot="1">
      <c r="A3" s="17" t="s">
        <v>1</v>
      </c>
      <c r="B3" s="18" t="s">
        <v>2</v>
      </c>
      <c r="C3" s="18" t="s">
        <v>18</v>
      </c>
      <c r="D3" s="18" t="s">
        <v>3</v>
      </c>
      <c r="E3" s="34" t="s">
        <v>19</v>
      </c>
      <c r="F3" s="34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s="21" customFormat="1" ht="16.5" thickBot="1">
      <c r="A4" s="73"/>
      <c r="B4" s="18" t="s">
        <v>36</v>
      </c>
      <c r="C4" s="78">
        <v>1</v>
      </c>
      <c r="D4" s="79" t="s">
        <v>46</v>
      </c>
      <c r="E4" s="80">
        <v>75</v>
      </c>
      <c r="F4" s="81">
        <f>28.8*75/75</f>
        <v>28.8</v>
      </c>
      <c r="G4" s="75">
        <f>30*50/75</f>
        <v>20</v>
      </c>
      <c r="H4" s="76">
        <f>2.33*50/75</f>
        <v>1.5533333333333332</v>
      </c>
      <c r="I4" s="76">
        <f>0.15*50/75</f>
        <v>0.1</v>
      </c>
      <c r="J4" s="77">
        <f>4.88*50/75</f>
        <v>3.2533333333333334</v>
      </c>
    </row>
    <row r="5" spans="1:10" ht="15.75">
      <c r="A5" s="3" t="s">
        <v>9</v>
      </c>
      <c r="B5" s="4" t="s">
        <v>10</v>
      </c>
      <c r="C5" s="82">
        <v>32</v>
      </c>
      <c r="D5" s="83" t="s">
        <v>38</v>
      </c>
      <c r="E5" s="84" t="s">
        <v>33</v>
      </c>
      <c r="F5" s="85">
        <f>22.79*25/32+7.69*125/118</f>
        <v>25.950873940677965</v>
      </c>
      <c r="G5" s="68">
        <v>313</v>
      </c>
      <c r="H5" s="68">
        <v>13.84</v>
      </c>
      <c r="I5" s="68">
        <v>13.14</v>
      </c>
      <c r="J5" s="69">
        <v>35.020000000000003</v>
      </c>
    </row>
    <row r="6" spans="1:10" ht="15.75">
      <c r="A6" s="7"/>
      <c r="B6" s="66" t="s">
        <v>11</v>
      </c>
      <c r="C6" s="86">
        <v>57</v>
      </c>
      <c r="D6" s="87" t="s">
        <v>39</v>
      </c>
      <c r="E6" s="88" t="s">
        <v>30</v>
      </c>
      <c r="F6" s="89">
        <v>1.64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16</v>
      </c>
      <c r="C7" s="86" t="s">
        <v>20</v>
      </c>
      <c r="D7" s="87" t="s">
        <v>37</v>
      </c>
      <c r="E7" s="88" t="s">
        <v>47</v>
      </c>
      <c r="F7" s="89">
        <f>150*0.038</f>
        <v>5.7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90" t="s">
        <v>20</v>
      </c>
      <c r="D8" s="91" t="s">
        <v>21</v>
      </c>
      <c r="E8" s="92">
        <v>20</v>
      </c>
      <c r="F8" s="93">
        <f>44*0.02</f>
        <v>0.88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1"/>
      <c r="C9" s="90" t="s">
        <v>20</v>
      </c>
      <c r="D9" s="91" t="s">
        <v>35</v>
      </c>
      <c r="E9" s="92">
        <v>20</v>
      </c>
      <c r="F9" s="93">
        <f>64.8*0.02</f>
        <v>1.296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>
      <c r="A10" s="53"/>
      <c r="B10" s="54"/>
      <c r="C10" s="102"/>
      <c r="D10" s="103"/>
      <c r="E10" s="104"/>
      <c r="F10" s="105">
        <v>50.47</v>
      </c>
      <c r="G10" s="55">
        <f>SUM(G5:G9)</f>
        <v>615.06000000000006</v>
      </c>
      <c r="H10" s="55">
        <f>SUM(H5:H9)</f>
        <v>21.062000000000001</v>
      </c>
      <c r="I10" s="55">
        <f>SUM(I5:I9)</f>
        <v>23.343500000000006</v>
      </c>
      <c r="J10" s="67">
        <f>SUM(J5:J9)</f>
        <v>72.719000000000008</v>
      </c>
    </row>
    <row r="11" spans="1:10" ht="15.75">
      <c r="A11" s="3" t="s">
        <v>22</v>
      </c>
      <c r="B11" s="4"/>
      <c r="C11" s="94">
        <v>63</v>
      </c>
      <c r="D11" s="95" t="s">
        <v>48</v>
      </c>
      <c r="E11" s="96">
        <v>200</v>
      </c>
      <c r="F11" s="85">
        <v>17.899999999999999</v>
      </c>
      <c r="G11" s="5">
        <v>106</v>
      </c>
      <c r="H11" s="5">
        <v>5.8</v>
      </c>
      <c r="I11" s="5">
        <v>5</v>
      </c>
      <c r="J11" s="6">
        <v>80</v>
      </c>
    </row>
    <row r="12" spans="1:10" ht="15.75">
      <c r="A12" s="7"/>
      <c r="B12" s="65"/>
      <c r="C12" s="97">
        <v>44</v>
      </c>
      <c r="D12" s="98" t="s">
        <v>40</v>
      </c>
      <c r="E12" s="99">
        <v>100</v>
      </c>
      <c r="F12" s="89">
        <v>19.96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28">
        <f>55.33*115/100</f>
        <v>63.6295</v>
      </c>
    </row>
    <row r="13" spans="1:10" ht="16.5" thickBot="1">
      <c r="A13" s="52"/>
      <c r="B13" s="30"/>
      <c r="C13" s="106"/>
      <c r="D13" s="107"/>
      <c r="E13" s="108"/>
      <c r="F13" s="109">
        <f>SUM(F11:F12)</f>
        <v>37.86</v>
      </c>
      <c r="G13" s="57">
        <f>SUM(G11:G12)</f>
        <v>516.17049999999995</v>
      </c>
      <c r="H13" s="57">
        <f>SUM(H11:H12)</f>
        <v>17.875</v>
      </c>
      <c r="I13" s="57">
        <f>SUM(I11:I12)</f>
        <v>16.8795</v>
      </c>
      <c r="J13" s="58">
        <f>SUM(J11:J12)</f>
        <v>143.62950000000001</v>
      </c>
    </row>
    <row r="14" spans="1:10" ht="15.75">
      <c r="A14" s="3" t="s">
        <v>12</v>
      </c>
      <c r="B14" s="4" t="s">
        <v>41</v>
      </c>
      <c r="C14" s="94">
        <v>4</v>
      </c>
      <c r="D14" s="95" t="s">
        <v>42</v>
      </c>
      <c r="E14" s="84" t="s">
        <v>55</v>
      </c>
      <c r="F14" s="85">
        <f>24.46*60/60</f>
        <v>24.46</v>
      </c>
      <c r="G14" s="5">
        <v>8.4</v>
      </c>
      <c r="H14" s="5">
        <v>0.48</v>
      </c>
      <c r="I14" s="5">
        <v>0.06</v>
      </c>
      <c r="J14" s="6">
        <v>1.5</v>
      </c>
    </row>
    <row r="15" spans="1:10" ht="30">
      <c r="A15" s="7"/>
      <c r="B15" s="8" t="s">
        <v>13</v>
      </c>
      <c r="C15" s="113">
        <v>22</v>
      </c>
      <c r="D15" s="114" t="s">
        <v>49</v>
      </c>
      <c r="E15" s="115" t="s">
        <v>52</v>
      </c>
      <c r="F15" s="93">
        <f>13.85*250/250+1.73</f>
        <v>15.58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>
      <c r="A16" s="7"/>
      <c r="B16" s="8" t="s">
        <v>14</v>
      </c>
      <c r="C16" s="113">
        <v>39</v>
      </c>
      <c r="D16" s="114" t="s">
        <v>43</v>
      </c>
      <c r="E16" s="115" t="s">
        <v>53</v>
      </c>
      <c r="F16" s="93">
        <f>21.08*200/180+38.77*20/40</f>
        <v>42.807222222222222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>
      <c r="A17" s="7"/>
      <c r="B17" s="8" t="s">
        <v>23</v>
      </c>
      <c r="C17" s="113">
        <v>25</v>
      </c>
      <c r="D17" s="114" t="s">
        <v>44</v>
      </c>
      <c r="E17" s="115">
        <v>200</v>
      </c>
      <c r="F17" s="93">
        <v>11.82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>
      <c r="A18" s="7"/>
      <c r="B18" s="8" t="s">
        <v>17</v>
      </c>
      <c r="C18" s="113" t="s">
        <v>20</v>
      </c>
      <c r="D18" s="114" t="s">
        <v>24</v>
      </c>
      <c r="E18" s="115" t="s">
        <v>51</v>
      </c>
      <c r="F18" s="93">
        <f>64.8*0.03</f>
        <v>1.944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>
      <c r="A19" s="7"/>
      <c r="B19" s="14" t="s">
        <v>15</v>
      </c>
      <c r="C19" s="116" t="s">
        <v>20</v>
      </c>
      <c r="D19" s="117" t="s">
        <v>21</v>
      </c>
      <c r="E19" s="118" t="s">
        <v>51</v>
      </c>
      <c r="F19" s="119">
        <f>44*0.03</f>
        <v>1.3199999999999998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>
      <c r="A20" s="29"/>
      <c r="B20" s="30"/>
      <c r="C20" s="110"/>
      <c r="D20" s="110"/>
      <c r="E20" s="111"/>
      <c r="F20" s="112">
        <v>75.72</v>
      </c>
      <c r="G20" s="32">
        <f>SUM(G14:G19)</f>
        <v>640.23</v>
      </c>
      <c r="H20" s="32">
        <f>SUM(H14:H19)</f>
        <v>19.535000000000004</v>
      </c>
      <c r="I20" s="32">
        <f>SUM(I14:I19)</f>
        <v>24.4</v>
      </c>
      <c r="J20" s="33">
        <f>SUM(J14:J19)</f>
        <v>61.643999999999991</v>
      </c>
    </row>
    <row r="21" spans="1:10" ht="16.5" thickBot="1">
      <c r="B21" s="2" t="s">
        <v>27</v>
      </c>
      <c r="E21" s="39"/>
      <c r="F21" s="39"/>
    </row>
    <row r="22" spans="1:10" ht="30.75" thickBot="1">
      <c r="A22" s="17" t="s">
        <v>1</v>
      </c>
      <c r="B22" s="18" t="s">
        <v>2</v>
      </c>
      <c r="C22" s="18" t="s">
        <v>18</v>
      </c>
      <c r="D22" s="101" t="s">
        <v>3</v>
      </c>
      <c r="E22" s="34" t="s">
        <v>19</v>
      </c>
      <c r="F22" s="34" t="s">
        <v>4</v>
      </c>
      <c r="G22" s="19" t="s">
        <v>5</v>
      </c>
      <c r="H22" s="18" t="s">
        <v>6</v>
      </c>
      <c r="I22" s="18" t="s">
        <v>7</v>
      </c>
      <c r="J22" s="20" t="s">
        <v>8</v>
      </c>
    </row>
    <row r="23" spans="1:10" ht="16.5" thickBot="1">
      <c r="A23" s="73"/>
      <c r="B23" s="18" t="s">
        <v>36</v>
      </c>
      <c r="C23" s="78">
        <v>1</v>
      </c>
      <c r="D23" s="100" t="s">
        <v>46</v>
      </c>
      <c r="E23" s="80">
        <v>75</v>
      </c>
      <c r="F23" s="81">
        <f>28.8*75/75</f>
        <v>28.8</v>
      </c>
      <c r="G23" s="75">
        <f>30*50/75</f>
        <v>20</v>
      </c>
      <c r="H23" s="76">
        <f>2.33*50/75</f>
        <v>1.5533333333333332</v>
      </c>
      <c r="I23" s="76">
        <f>0.15*50/75</f>
        <v>0.1</v>
      </c>
      <c r="J23" s="77">
        <f>4.88*50/75</f>
        <v>3.2533333333333334</v>
      </c>
    </row>
    <row r="24" spans="1:10" ht="15.75">
      <c r="A24" s="3" t="s">
        <v>9</v>
      </c>
      <c r="B24" s="4" t="s">
        <v>10</v>
      </c>
      <c r="C24" s="82">
        <v>32</v>
      </c>
      <c r="D24" s="83" t="s">
        <v>38</v>
      </c>
      <c r="E24" s="84" t="s">
        <v>34</v>
      </c>
      <c r="F24" s="85">
        <f>27.26*30/38+9.18*150/142</f>
        <v>31.218235730170498</v>
      </c>
      <c r="G24" s="68">
        <v>313</v>
      </c>
      <c r="H24" s="68">
        <v>13.84</v>
      </c>
      <c r="I24" s="68">
        <v>13.14</v>
      </c>
      <c r="J24" s="69">
        <v>35.020000000000003</v>
      </c>
    </row>
    <row r="25" spans="1:10" ht="15.75">
      <c r="A25" s="7"/>
      <c r="B25" s="66" t="s">
        <v>11</v>
      </c>
      <c r="C25" s="86">
        <v>57</v>
      </c>
      <c r="D25" s="87" t="s">
        <v>39</v>
      </c>
      <c r="E25" s="88" t="s">
        <v>30</v>
      </c>
      <c r="F25" s="89">
        <v>1.64</v>
      </c>
      <c r="G25" s="9">
        <v>41</v>
      </c>
      <c r="H25" s="9">
        <v>0</v>
      </c>
      <c r="I25" s="9">
        <v>0</v>
      </c>
      <c r="J25" s="10">
        <v>10.01</v>
      </c>
    </row>
    <row r="26" spans="1:10" ht="15.75">
      <c r="A26" s="7"/>
      <c r="B26" s="27" t="s">
        <v>16</v>
      </c>
      <c r="C26" s="86" t="s">
        <v>20</v>
      </c>
      <c r="D26" s="87" t="s">
        <v>37</v>
      </c>
      <c r="E26" s="88" t="s">
        <v>47</v>
      </c>
      <c r="F26" s="89">
        <f>150*0.038</f>
        <v>5.7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75">
      <c r="A27" s="7"/>
      <c r="B27" s="8"/>
      <c r="C27" s="90" t="s">
        <v>20</v>
      </c>
      <c r="D27" s="91" t="s">
        <v>21</v>
      </c>
      <c r="E27" s="92">
        <v>30</v>
      </c>
      <c r="F27" s="93">
        <f>44*0.03</f>
        <v>1.3199999999999998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75">
      <c r="A28" s="7"/>
      <c r="B28" s="51"/>
      <c r="C28" s="90" t="s">
        <v>20</v>
      </c>
      <c r="D28" s="91" t="s">
        <v>35</v>
      </c>
      <c r="E28" s="92">
        <v>30</v>
      </c>
      <c r="F28" s="93">
        <f>64.8*0.03</f>
        <v>1.944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5" thickBot="1">
      <c r="A29" s="53"/>
      <c r="B29" s="54"/>
      <c r="C29" s="102"/>
      <c r="D29" s="103"/>
      <c r="E29" s="104"/>
      <c r="F29" s="105">
        <v>58.69</v>
      </c>
      <c r="G29" s="55">
        <f>SUM(G24:G28)</f>
        <v>674.18000000000006</v>
      </c>
      <c r="H29" s="55">
        <f>SUM(H24:H28)</f>
        <v>22.917000000000002</v>
      </c>
      <c r="I29" s="55">
        <f>SUM(I24:I28)</f>
        <v>23.514500000000002</v>
      </c>
      <c r="J29" s="67">
        <f>SUM(J24:J28)</f>
        <v>85.045500000000004</v>
      </c>
    </row>
    <row r="30" spans="1:10" ht="15.75">
      <c r="A30" s="3" t="s">
        <v>22</v>
      </c>
      <c r="B30" s="4"/>
      <c r="C30" s="94">
        <v>63</v>
      </c>
      <c r="D30" s="95" t="s">
        <v>48</v>
      </c>
      <c r="E30" s="96">
        <v>200</v>
      </c>
      <c r="F30" s="85">
        <v>17.899999999999999</v>
      </c>
      <c r="G30" s="5">
        <v>106</v>
      </c>
      <c r="H30" s="5">
        <v>5.8</v>
      </c>
      <c r="I30" s="5">
        <v>5</v>
      </c>
      <c r="J30" s="6">
        <v>80</v>
      </c>
    </row>
    <row r="31" spans="1:10" ht="15.75">
      <c r="A31" s="7"/>
      <c r="B31" s="65"/>
      <c r="C31" s="97">
        <v>44</v>
      </c>
      <c r="D31" s="98" t="s">
        <v>40</v>
      </c>
      <c r="E31" s="99">
        <v>150</v>
      </c>
      <c r="F31" s="89">
        <f>23.64*150/100</f>
        <v>35.46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28">
        <f>55.33*115/100</f>
        <v>63.6295</v>
      </c>
    </row>
    <row r="32" spans="1:10" ht="16.5" thickBot="1">
      <c r="A32" s="52"/>
      <c r="B32" s="30"/>
      <c r="C32" s="106"/>
      <c r="D32" s="107"/>
      <c r="E32" s="108"/>
      <c r="F32" s="109">
        <v>44.01</v>
      </c>
      <c r="G32" s="57">
        <f>SUM(G30:G31)</f>
        <v>516.17049999999995</v>
      </c>
      <c r="H32" s="57">
        <f>SUM(H30:H31)</f>
        <v>17.875</v>
      </c>
      <c r="I32" s="57">
        <f>SUM(I30:I31)</f>
        <v>16.8795</v>
      </c>
      <c r="J32" s="58">
        <f>SUM(J30:J31)</f>
        <v>143.62950000000001</v>
      </c>
    </row>
    <row r="33" spans="1:13" ht="15.75">
      <c r="A33" s="3" t="s">
        <v>12</v>
      </c>
      <c r="B33" s="4" t="s">
        <v>41</v>
      </c>
      <c r="C33" s="45">
        <v>4</v>
      </c>
      <c r="D33" s="46" t="s">
        <v>42</v>
      </c>
      <c r="E33" s="35" t="s">
        <v>56</v>
      </c>
      <c r="F33" s="59">
        <f>40.77*100/100</f>
        <v>40.770000000000003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30">
      <c r="A34" s="7"/>
      <c r="B34" s="8" t="s">
        <v>13</v>
      </c>
      <c r="C34" s="47">
        <v>22</v>
      </c>
      <c r="D34" s="48" t="s">
        <v>49</v>
      </c>
      <c r="E34" s="37" t="s">
        <v>52</v>
      </c>
      <c r="F34" s="93">
        <f>13.85*250/250+1.73</f>
        <v>15.58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75">
      <c r="A35" s="7"/>
      <c r="B35" s="8" t="s">
        <v>14</v>
      </c>
      <c r="C35" s="47">
        <v>39</v>
      </c>
      <c r="D35" s="48" t="s">
        <v>43</v>
      </c>
      <c r="E35" s="37" t="s">
        <v>53</v>
      </c>
      <c r="F35" s="93">
        <f>21.08*200/180+38.77*20/40</f>
        <v>42.807222222222222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31</v>
      </c>
    </row>
    <row r="36" spans="1:13" ht="15.75">
      <c r="A36" s="7"/>
      <c r="B36" s="8" t="s">
        <v>23</v>
      </c>
      <c r="C36" s="47">
        <v>25</v>
      </c>
      <c r="D36" s="48" t="s">
        <v>44</v>
      </c>
      <c r="E36" s="37">
        <v>200</v>
      </c>
      <c r="F36" s="56">
        <v>11.82</v>
      </c>
      <c r="G36" s="9">
        <v>136</v>
      </c>
      <c r="H36" s="9">
        <v>0.6</v>
      </c>
      <c r="I36" s="9">
        <v>0</v>
      </c>
      <c r="J36" s="10">
        <v>11.37</v>
      </c>
    </row>
    <row r="37" spans="1:13" ht="15.75">
      <c r="A37" s="7"/>
      <c r="B37" s="8" t="s">
        <v>17</v>
      </c>
      <c r="C37" s="47" t="s">
        <v>20</v>
      </c>
      <c r="D37" s="48" t="s">
        <v>24</v>
      </c>
      <c r="E37" s="37" t="s">
        <v>57</v>
      </c>
      <c r="F37" s="56">
        <f>64.8*0.04</f>
        <v>2.5920000000000001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75">
      <c r="A38" s="7"/>
      <c r="B38" s="14" t="s">
        <v>15</v>
      </c>
      <c r="C38" s="49" t="s">
        <v>20</v>
      </c>
      <c r="D38" s="50" t="s">
        <v>21</v>
      </c>
      <c r="E38" s="38" t="s">
        <v>57</v>
      </c>
      <c r="F38" s="60">
        <f>44*0.04</f>
        <v>1.76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5" thickBot="1">
      <c r="A39" s="29"/>
      <c r="B39" s="30"/>
      <c r="C39" s="31"/>
      <c r="D39" s="31"/>
      <c r="E39" s="40"/>
      <c r="F39" s="61">
        <v>88.02</v>
      </c>
      <c r="G39" s="32">
        <f>SUM(G33:G38)</f>
        <v>700.58999999999992</v>
      </c>
      <c r="H39" s="32">
        <f>SUM(H33:H38)</f>
        <v>21.422000000000004</v>
      </c>
      <c r="I39" s="32">
        <f>SUM(I33:I38)</f>
        <v>24.768999999999995</v>
      </c>
      <c r="J39" s="33">
        <f>SUM(J33:J38)</f>
        <v>73.899000000000001</v>
      </c>
    </row>
    <row r="40" spans="1:13">
      <c r="A40" s="22" t="s">
        <v>28</v>
      </c>
    </row>
    <row r="41" spans="1:13">
      <c r="A41" s="22" t="s">
        <v>32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Normal="100" workbookViewId="0">
      <selection activeCell="D13" sqref="D13"/>
    </sheetView>
  </sheetViews>
  <sheetFormatPr defaultColWidth="8.85546875" defaultRowHeight="15"/>
  <cols>
    <col min="1" max="2" width="11.28515625" style="23" customWidth="1"/>
    <col min="3" max="3" width="6.42578125" style="23" customWidth="1"/>
    <col min="4" max="4" width="21.5703125" style="23" customWidth="1"/>
    <col min="5" max="5" width="10" style="24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23" t="s">
        <v>45</v>
      </c>
      <c r="C1" s="124"/>
      <c r="D1" s="125"/>
      <c r="E1" s="24" t="s">
        <v>26</v>
      </c>
      <c r="F1" s="25"/>
      <c r="H1" s="24">
        <v>11</v>
      </c>
      <c r="I1" s="127">
        <v>44678</v>
      </c>
      <c r="J1" s="127"/>
    </row>
    <row r="2" spans="1:10" ht="15.75" thickBot="1">
      <c r="A2" s="70"/>
      <c r="B2" s="71" t="s">
        <v>29</v>
      </c>
      <c r="C2" s="70"/>
      <c r="D2" s="70"/>
      <c r="E2" s="72"/>
      <c r="F2" s="72"/>
      <c r="G2" s="70"/>
      <c r="H2" s="70"/>
      <c r="I2" s="70"/>
      <c r="J2" s="70"/>
    </row>
    <row r="3" spans="1:10" ht="30.75" thickBot="1">
      <c r="A3" s="17" t="s">
        <v>1</v>
      </c>
      <c r="B3" s="18" t="s">
        <v>2</v>
      </c>
      <c r="C3" s="18" t="s">
        <v>18</v>
      </c>
      <c r="D3" s="18" t="s">
        <v>3</v>
      </c>
      <c r="E3" s="34" t="s">
        <v>19</v>
      </c>
      <c r="F3" s="34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s="26" customFormat="1" ht="16.5" thickBot="1">
      <c r="A4" s="73"/>
      <c r="B4" s="18" t="s">
        <v>36</v>
      </c>
      <c r="C4" s="78">
        <v>1</v>
      </c>
      <c r="D4" s="79" t="s">
        <v>46</v>
      </c>
      <c r="E4" s="80">
        <v>45</v>
      </c>
      <c r="F4" s="81">
        <f>40.32*45/75</f>
        <v>24.192</v>
      </c>
      <c r="G4" s="75">
        <f>30*45/75</f>
        <v>18</v>
      </c>
      <c r="H4" s="76">
        <f>2.33*45/75</f>
        <v>1.3980000000000001</v>
      </c>
      <c r="I4" s="76">
        <f>0.15*45/75</f>
        <v>0.09</v>
      </c>
      <c r="J4" s="77">
        <f>4.88*45/75</f>
        <v>2.9279999999999999</v>
      </c>
    </row>
    <row r="5" spans="1:10" s="26" customFormat="1" ht="15.75">
      <c r="A5" s="3" t="s">
        <v>9</v>
      </c>
      <c r="B5" s="4" t="s">
        <v>10</v>
      </c>
      <c r="C5" s="82">
        <v>32</v>
      </c>
      <c r="D5" s="83" t="s">
        <v>38</v>
      </c>
      <c r="E5" s="84" t="s">
        <v>33</v>
      </c>
      <c r="F5" s="85">
        <f>31.91*25/32+10.77*125/118</f>
        <v>36.338585805084747</v>
      </c>
      <c r="G5" s="68">
        <v>313</v>
      </c>
      <c r="H5" s="68">
        <v>13.84</v>
      </c>
      <c r="I5" s="68">
        <v>13.14</v>
      </c>
      <c r="J5" s="69">
        <v>35.020000000000003</v>
      </c>
    </row>
    <row r="6" spans="1:10" ht="25.15" customHeight="1">
      <c r="A6" s="7"/>
      <c r="B6" s="66" t="s">
        <v>11</v>
      </c>
      <c r="C6" s="86">
        <v>57</v>
      </c>
      <c r="D6" s="87" t="s">
        <v>39</v>
      </c>
      <c r="E6" s="88" t="s">
        <v>30</v>
      </c>
      <c r="F6" s="89">
        <v>2.29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16</v>
      </c>
      <c r="C7" s="86" t="s">
        <v>20</v>
      </c>
      <c r="D7" s="87" t="s">
        <v>37</v>
      </c>
      <c r="E7" s="88" t="s">
        <v>50</v>
      </c>
      <c r="F7" s="89">
        <f>150*0.019*1.333</f>
        <v>3.7990499999999998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90" t="s">
        <v>20</v>
      </c>
      <c r="D8" s="91" t="s">
        <v>21</v>
      </c>
      <c r="E8" s="92">
        <v>26</v>
      </c>
      <c r="F8" s="93">
        <f>52.8*0.026</f>
        <v>1.3727999999999998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1"/>
      <c r="C9" s="90" t="s">
        <v>20</v>
      </c>
      <c r="D9" s="91" t="s">
        <v>35</v>
      </c>
      <c r="E9" s="92">
        <v>26</v>
      </c>
      <c r="F9" s="93">
        <v>2.0099999999999998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3"/>
      <c r="B10" s="54"/>
      <c r="C10" s="102"/>
      <c r="D10" s="103"/>
      <c r="E10" s="104"/>
      <c r="F10" s="105">
        <f>SUM(F4:F9)</f>
        <v>70.002435805084744</v>
      </c>
      <c r="G10" s="55">
        <f>SUM(G5:G9)</f>
        <v>615.06000000000006</v>
      </c>
      <c r="H10" s="55">
        <f>SUM(H5:H9)</f>
        <v>21.062000000000001</v>
      </c>
      <c r="I10" s="55">
        <f>SUM(I5:I9)</f>
        <v>23.343500000000006</v>
      </c>
      <c r="J10" s="67">
        <f>SUM(J5:J9)</f>
        <v>72.719000000000008</v>
      </c>
    </row>
    <row r="11" spans="1:10" ht="16.5" thickBot="1">
      <c r="A11" s="3"/>
      <c r="B11" s="18" t="s">
        <v>36</v>
      </c>
      <c r="C11" s="78">
        <v>1</v>
      </c>
      <c r="D11" s="79" t="s">
        <v>46</v>
      </c>
      <c r="E11" s="80">
        <v>45</v>
      </c>
      <c r="F11" s="81">
        <f>40.32*45/75</f>
        <v>24.192</v>
      </c>
      <c r="G11" s="75">
        <f>30*45/75</f>
        <v>18</v>
      </c>
      <c r="H11" s="76">
        <f>2.33*45/75</f>
        <v>1.3980000000000001</v>
      </c>
      <c r="I11" s="76">
        <f>0.15*45/75</f>
        <v>0.09</v>
      </c>
      <c r="J11" s="77">
        <f>4.88*45/75</f>
        <v>2.9279999999999999</v>
      </c>
    </row>
    <row r="12" spans="1:10" ht="15.75">
      <c r="A12" s="7"/>
      <c r="B12" s="4" t="s">
        <v>10</v>
      </c>
      <c r="C12" s="82">
        <v>32</v>
      </c>
      <c r="D12" s="83" t="s">
        <v>38</v>
      </c>
      <c r="E12" s="84" t="s">
        <v>33</v>
      </c>
      <c r="F12" s="85">
        <f>31.91*25/32+10.77*125/118</f>
        <v>36.338585805084747</v>
      </c>
      <c r="G12" s="68">
        <v>313</v>
      </c>
      <c r="H12" s="68">
        <v>13.84</v>
      </c>
      <c r="I12" s="68">
        <v>13.14</v>
      </c>
      <c r="J12" s="69">
        <v>35.020000000000003</v>
      </c>
    </row>
    <row r="13" spans="1:10" ht="15.75">
      <c r="A13" s="7"/>
      <c r="B13" s="66" t="s">
        <v>11</v>
      </c>
      <c r="C13" s="86">
        <v>25</v>
      </c>
      <c r="D13" s="87" t="s">
        <v>44</v>
      </c>
      <c r="E13" s="88" t="s">
        <v>30</v>
      </c>
      <c r="F13" s="89">
        <v>16.55</v>
      </c>
      <c r="G13" s="9">
        <v>41</v>
      </c>
      <c r="H13" s="9">
        <v>0</v>
      </c>
      <c r="I13" s="9">
        <v>0</v>
      </c>
      <c r="J13" s="10">
        <v>10.01</v>
      </c>
    </row>
    <row r="14" spans="1:10" ht="15.75">
      <c r="A14" s="7"/>
      <c r="B14" s="8"/>
      <c r="C14" s="90" t="s">
        <v>20</v>
      </c>
      <c r="D14" s="91" t="s">
        <v>21</v>
      </c>
      <c r="E14" s="92">
        <v>22</v>
      </c>
      <c r="F14" s="93">
        <f>52.8*0.022</f>
        <v>1.1616</v>
      </c>
      <c r="G14" s="9">
        <f>40*28/20</f>
        <v>56</v>
      </c>
      <c r="H14" s="9">
        <f>0.98*28/20</f>
        <v>1.3719999999999999</v>
      </c>
      <c r="I14" s="9">
        <f>0.2*28/20</f>
        <v>0.28000000000000003</v>
      </c>
      <c r="J14" s="10">
        <f>8.95*28/20</f>
        <v>12.529999999999998</v>
      </c>
    </row>
    <row r="15" spans="1:10" ht="15.75">
      <c r="A15" s="7"/>
      <c r="B15" s="51"/>
      <c r="C15" s="90" t="s">
        <v>20</v>
      </c>
      <c r="D15" s="91" t="s">
        <v>35</v>
      </c>
      <c r="E15" s="92">
        <v>23</v>
      </c>
      <c r="F15" s="93">
        <v>1.76</v>
      </c>
      <c r="G15" s="9">
        <f>41.6*29/20</f>
        <v>60.320000000000007</v>
      </c>
      <c r="H15" s="9">
        <f>1.6*29/20</f>
        <v>2.3200000000000003</v>
      </c>
      <c r="I15" s="9">
        <f>0.03*29/20</f>
        <v>4.3499999999999997E-2</v>
      </c>
      <c r="J15" s="10">
        <f>8.02*29/20</f>
        <v>11.629</v>
      </c>
    </row>
    <row r="16" spans="1:10" ht="16.5" thickBot="1">
      <c r="A16" s="29"/>
      <c r="B16" s="30"/>
      <c r="C16" s="110"/>
      <c r="D16" s="110"/>
      <c r="E16" s="111"/>
      <c r="F16" s="112">
        <f>SUM(F11:F15)</f>
        <v>80.00218580508475</v>
      </c>
      <c r="G16" s="32">
        <f>SUM(G11:G15)</f>
        <v>488.32</v>
      </c>
      <c r="H16" s="32">
        <f>SUM(H11:H15)</f>
        <v>18.93</v>
      </c>
      <c r="I16" s="32">
        <f>SUM(I11:I15)</f>
        <v>13.5535</v>
      </c>
      <c r="J16" s="33">
        <f>SUM(J11:J15)</f>
        <v>72.117000000000004</v>
      </c>
    </row>
    <row r="17" spans="1:10" ht="15.75">
      <c r="A17" s="3"/>
      <c r="B17" s="18" t="s">
        <v>36</v>
      </c>
      <c r="C17" s="74">
        <v>1</v>
      </c>
      <c r="D17" s="79" t="s">
        <v>46</v>
      </c>
      <c r="E17" s="34">
        <v>30</v>
      </c>
      <c r="F17" s="81">
        <f>40.32*30/75</f>
        <v>16.128</v>
      </c>
      <c r="G17" s="75">
        <f>30*45/75</f>
        <v>18</v>
      </c>
      <c r="H17" s="76">
        <f>2.33*45/75</f>
        <v>1.3980000000000001</v>
      </c>
      <c r="I17" s="76">
        <f>0.15*45/75</f>
        <v>0.09</v>
      </c>
      <c r="J17" s="77">
        <f>4.88*45/75</f>
        <v>2.9279999999999999</v>
      </c>
    </row>
    <row r="18" spans="1:10" ht="45.75" thickBot="1">
      <c r="A18" s="7"/>
      <c r="B18" s="8" t="s">
        <v>13</v>
      </c>
      <c r="C18" s="47">
        <v>22</v>
      </c>
      <c r="D18" s="48" t="s">
        <v>54</v>
      </c>
      <c r="E18" s="37" t="s">
        <v>52</v>
      </c>
      <c r="F18" s="56">
        <f>19.39*250/250+2.42</f>
        <v>21.810000000000002</v>
      </c>
      <c r="G18" s="9">
        <v>108.75</v>
      </c>
      <c r="H18" s="9">
        <v>1.72</v>
      </c>
      <c r="I18" s="9">
        <v>6.18</v>
      </c>
      <c r="J18" s="10">
        <v>11.66</v>
      </c>
    </row>
    <row r="19" spans="1:10" s="1" customFormat="1" ht="15.6" customHeight="1">
      <c r="A19" s="7"/>
      <c r="B19" s="4" t="s">
        <v>10</v>
      </c>
      <c r="C19" s="41">
        <v>32</v>
      </c>
      <c r="D19" s="42" t="s">
        <v>38</v>
      </c>
      <c r="E19" s="35" t="s">
        <v>33</v>
      </c>
      <c r="F19" s="85">
        <f>31.91*25/32+10.77*125/118</f>
        <v>36.338585805084747</v>
      </c>
      <c r="G19" s="68">
        <v>313</v>
      </c>
      <c r="H19" s="68">
        <v>13.84</v>
      </c>
      <c r="I19" s="68">
        <v>13.14</v>
      </c>
      <c r="J19" s="69">
        <v>35.020000000000003</v>
      </c>
    </row>
    <row r="20" spans="1:10" s="1" customFormat="1" ht="15.75">
      <c r="A20" s="7"/>
      <c r="B20" s="66" t="s">
        <v>11</v>
      </c>
      <c r="C20" s="62">
        <v>25</v>
      </c>
      <c r="D20" s="63" t="s">
        <v>44</v>
      </c>
      <c r="E20" s="64" t="s">
        <v>30</v>
      </c>
      <c r="F20" s="89">
        <v>16.55</v>
      </c>
      <c r="G20" s="9">
        <v>41</v>
      </c>
      <c r="H20" s="9">
        <v>0</v>
      </c>
      <c r="I20" s="9">
        <v>0</v>
      </c>
      <c r="J20" s="10">
        <v>10.01</v>
      </c>
    </row>
    <row r="21" spans="1:10" s="1" customFormat="1" ht="15.75">
      <c r="A21" s="7"/>
      <c r="B21" s="8"/>
      <c r="C21" s="43" t="s">
        <v>20</v>
      </c>
      <c r="D21" s="44" t="s">
        <v>21</v>
      </c>
      <c r="E21" s="36">
        <v>32</v>
      </c>
      <c r="F21" s="56">
        <v>1.69</v>
      </c>
      <c r="G21" s="9">
        <f>40*28/20</f>
        <v>56</v>
      </c>
      <c r="H21" s="9">
        <f>0.98*28/20</f>
        <v>1.3719999999999999</v>
      </c>
      <c r="I21" s="9">
        <f>0.2*28/20</f>
        <v>0.28000000000000003</v>
      </c>
      <c r="J21" s="10">
        <f>8.95*28/20</f>
        <v>12.529999999999998</v>
      </c>
    </row>
    <row r="22" spans="1:10" s="1" customFormat="1" ht="15.75">
      <c r="A22" s="7"/>
      <c r="B22" s="51"/>
      <c r="C22" s="43" t="s">
        <v>20</v>
      </c>
      <c r="D22" s="44" t="s">
        <v>35</v>
      </c>
      <c r="E22" s="36">
        <v>32</v>
      </c>
      <c r="F22" s="56">
        <f>77.76*0.032</f>
        <v>2.4883200000000003</v>
      </c>
      <c r="G22" s="9">
        <f>41.6*29/20</f>
        <v>60.320000000000007</v>
      </c>
      <c r="H22" s="9">
        <f>1.6*29/20</f>
        <v>2.3200000000000003</v>
      </c>
      <c r="I22" s="9">
        <f>0.03*29/20</f>
        <v>4.3499999999999997E-2</v>
      </c>
      <c r="J22" s="10">
        <f>8.02*29/20</f>
        <v>11.629</v>
      </c>
    </row>
    <row r="23" spans="1:10" ht="16.5" thickBot="1">
      <c r="A23" s="29"/>
      <c r="B23" s="30"/>
      <c r="C23" s="31"/>
      <c r="D23" s="31"/>
      <c r="E23" s="40"/>
      <c r="F23" s="61">
        <f>SUM(F17:F22)</f>
        <v>95.004905805084746</v>
      </c>
      <c r="G23" s="32">
        <f>SUM(G17:G22)</f>
        <v>597.07000000000005</v>
      </c>
      <c r="H23" s="32">
        <f>SUM(H17:H22)</f>
        <v>20.65</v>
      </c>
      <c r="I23" s="32">
        <f>SUM(I17:I22)</f>
        <v>19.733500000000003</v>
      </c>
      <c r="J23" s="33">
        <f>SUM(J17:J22)</f>
        <v>83.777000000000001</v>
      </c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2022-04-26T03:14:12Z</cp:lastPrinted>
  <dcterms:created xsi:type="dcterms:W3CDTF">2015-06-05T18:19:34Z</dcterms:created>
  <dcterms:modified xsi:type="dcterms:W3CDTF">2022-04-26T03:14:36Z</dcterms:modified>
</cp:coreProperties>
</file>