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1">платно!$A$1:$J$27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17"/>
  <c r="F18"/>
  <c r="F19"/>
  <c r="F15"/>
  <c r="F34" i="1"/>
  <c r="F36"/>
  <c r="F12" i="2"/>
  <c r="F11"/>
  <c r="F7"/>
  <c r="F5"/>
  <c r="F9"/>
  <c r="F4"/>
  <c r="F40" i="1"/>
  <c r="F39"/>
  <c r="F35"/>
  <c r="F29"/>
  <c r="F28"/>
  <c r="F27"/>
  <c r="F25"/>
  <c r="F9"/>
  <c r="F20"/>
  <c r="F19"/>
  <c r="F16"/>
  <c r="F15"/>
  <c r="F8"/>
  <c r="F7"/>
  <c r="F5"/>
  <c r="F4"/>
  <c r="J21" l="1"/>
  <c r="I21"/>
  <c r="H21"/>
  <c r="G21"/>
  <c r="J22" i="2" l="1"/>
  <c r="J21"/>
  <c r="I22"/>
  <c r="I21"/>
  <c r="H22"/>
  <c r="H21"/>
  <c r="G22"/>
  <c r="G21"/>
  <c r="J19"/>
  <c r="I19"/>
  <c r="H19"/>
  <c r="G19"/>
  <c r="F23"/>
  <c r="J18"/>
  <c r="J23" s="1"/>
  <c r="I18"/>
  <c r="I23" s="1"/>
  <c r="H18"/>
  <c r="G18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F16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H33"/>
  <c r="F33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3"/>
  <c r="H23"/>
  <c r="H10"/>
  <c r="G30" i="1"/>
  <c r="G13" l="1"/>
  <c r="J10"/>
  <c r="I10" l="1"/>
  <c r="J13"/>
  <c r="I13"/>
  <c r="H13"/>
  <c r="F13" l="1"/>
  <c r="H16" i="2" l="1"/>
  <c r="I16"/>
  <c r="J16"/>
  <c r="G16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<sst xmlns="http://schemas.openxmlformats.org/spreadsheetml/2006/main" count="183" uniqueCount="63">
  <si>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</si>
  <si>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</si>
  <si>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</si>
  <si>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</si>
  <si>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</si>
  <si>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</si>
  <si>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</si>
  <si>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</si>
  <si>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</si>
  <si>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</si>
  <si>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</si>
  <si>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</si>
  <si>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</si>
  <si>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</si>
  <si>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</si>
  <si>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</si>
  <si>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</si>
  <si>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</si>
  <si>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</si>
  <si>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</si>
  <si>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</si>
  <si>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</si>
  <si>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</si>
  <si>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</si>
  <si>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</si>
  <si>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</si>
  <si>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</si>
  <si>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</si>
  <si>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</si>
  <si>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</si>
  <si>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</si>
  <si>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</si>
  <si>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</si>
  <si>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</si>
  <si>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</si>
  <si>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</si>
  <si>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</si>
  <si>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</si>
  <si>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</si>
  <si>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</si>
  <si>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</si>
  <si>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</si>
  <si>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</si>
  <si>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</si>
  <si>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40/40</t>
  </si>
  <si>
    <t>180</t>
  </si>
  <si>
    <t>Компот из сухофруктов</t>
  </si>
  <si>
    <t>250/5</t>
  </si>
  <si>
    <t>45/45</t>
  </si>
  <si>
    <t>Кефир</t>
  </si>
  <si>
    <t>35/40</t>
  </si>
  <si>
    <t>30</t>
  </si>
  <si>
    <t>МБОУ Элитовская СОШ</t>
  </si>
  <si>
    <t>50/50</t>
  </si>
  <si>
    <t>33</t>
  </si>
  <si>
    <t>Вафли</t>
  </si>
  <si>
    <t>60</t>
  </si>
  <si>
    <t>170</t>
  </si>
  <si>
    <t>40</t>
  </si>
  <si>
    <t>50</t>
  </si>
  <si>
    <t>28</t>
  </si>
  <si>
    <t>29</t>
  </si>
  <si>
    <t xml:space="preserve">Свекольник со сметаной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</si>
</sst>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D5" sqref="D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7.710937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6" t="s">
        <v>52</v>
      </c>
      <c r="C1" s="117"/>
      <c r="D1" s="118"/>
      <c r="E1" s="17" t="s">
        <v>28</v>
      </c>
      <c r="F1" s="16"/>
      <c r="H1" s="1" t="s">
        <v>1</v>
      </c>
      <c r="I1" s="124">
        <v>44656</v>
      </c>
      <c r="J1" s="124"/>
    </row>
    <row r="2" spans="1:10" ht="15.75" thickBot="1">
      <c r="B2" s="2" t="s">
        <v>27</v>
      </c>
    </row>
    <row r="3" spans="1:10" s="22" customFormat="1" ht="30.75" thickBot="1">
      <c r="A3" s="18" t="s">
        <v>2</v>
      </c>
      <c r="B3" s="19" t="s">
        <v>3</v>
      </c>
      <c r="C3" s="19" t="s">
        <v>20</v>
      </c>
      <c r="D3" s="19" t="s">
        <v>4</v>
      </c>
      <c r="E3" s="50" t="s">
        <v>21</v>
      </c>
      <c r="F3" s="5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6.5" thickBot="1">
      <c r="A4" s="3" t="s">
        <v>10</v>
      </c>
      <c r="B4" s="8" t="s">
        <v>35</v>
      </c>
      <c r="C4" s="57">
        <v>69</v>
      </c>
      <c r="D4" s="58" t="s">
        <v>37</v>
      </c>
      <c r="E4" s="51" t="s">
        <v>36</v>
      </c>
      <c r="F4" s="85">
        <f>15.12*150/150</f>
        <v>15.12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30" t="s">
        <v>11</v>
      </c>
      <c r="C5" s="90">
        <v>51</v>
      </c>
      <c r="D5" s="91" t="s">
        <v>39</v>
      </c>
      <c r="E5" s="92" t="s">
        <v>48</v>
      </c>
      <c r="F5" s="93">
        <f>23.8*45/45+3.84*45/45</f>
        <v>27.64</v>
      </c>
      <c r="G5" s="14">
        <v>94.5</v>
      </c>
      <c r="H5" s="14">
        <v>8.66</v>
      </c>
      <c r="I5" s="14">
        <v>4.47</v>
      </c>
      <c r="J5" s="44">
        <v>4.6399999999999997</v>
      </c>
    </row>
    <row r="6" spans="1:10" ht="15.75">
      <c r="A6" s="7"/>
      <c r="B6" s="32" t="s">
        <v>12</v>
      </c>
      <c r="C6" s="59">
        <v>57</v>
      </c>
      <c r="D6" s="60" t="s">
        <v>38</v>
      </c>
      <c r="E6" s="52">
        <v>200</v>
      </c>
      <c r="F6" s="82">
        <v>1.66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8" t="s">
        <v>18</v>
      </c>
      <c r="C7" s="59" t="s">
        <v>22</v>
      </c>
      <c r="D7" s="60" t="s">
        <v>23</v>
      </c>
      <c r="E7" s="52">
        <v>20</v>
      </c>
      <c r="F7" s="82">
        <f>44*0.02</f>
        <v>0.88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5"/>
      <c r="C8" s="59" t="s">
        <v>22</v>
      </c>
      <c r="D8" s="60" t="s">
        <v>26</v>
      </c>
      <c r="E8" s="52">
        <v>20</v>
      </c>
      <c r="F8" s="82">
        <f>64.8*0.02</f>
        <v>1.296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81"/>
      <c r="C9" s="89" t="s">
        <v>22</v>
      </c>
      <c r="D9" s="60" t="s">
        <v>55</v>
      </c>
      <c r="E9" s="52">
        <v>20</v>
      </c>
      <c r="F9" s="82">
        <f>330*0.02</f>
        <v>6.6000000000000005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70"/>
      <c r="B10" s="71"/>
      <c r="C10" s="72"/>
      <c r="D10" s="73"/>
      <c r="E10" s="74"/>
      <c r="F10" s="86">
        <v>50.74</v>
      </c>
      <c r="G10" s="75">
        <f>SUM(G4:G9)</f>
        <v>559.1</v>
      </c>
      <c r="H10" s="75">
        <f>SUM(H4:H9)</f>
        <v>19.03</v>
      </c>
      <c r="I10" s="75">
        <f>SUM(I4:I9)</f>
        <v>13.147000000000002</v>
      </c>
      <c r="J10" s="75">
        <f>SUM(J4:J9)</f>
        <v>90.040999999999997</v>
      </c>
    </row>
    <row r="11" spans="1:10" ht="15.75">
      <c r="A11" s="3" t="s">
        <v>24</v>
      </c>
      <c r="B11" s="4"/>
      <c r="C11" s="61">
        <v>63</v>
      </c>
      <c r="D11" s="62" t="s">
        <v>49</v>
      </c>
      <c r="E11" s="53">
        <v>200</v>
      </c>
      <c r="F11" s="85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3" t="s">
        <v>22</v>
      </c>
      <c r="D12" s="64" t="s">
        <v>40</v>
      </c>
      <c r="E12" s="54" t="s">
        <v>36</v>
      </c>
      <c r="F12" s="82">
        <v>19.96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66"/>
      <c r="B13" s="46"/>
      <c r="C13" s="67"/>
      <c r="D13" s="68"/>
      <c r="E13" s="69"/>
      <c r="F13" s="87">
        <f>SUM(F11:F12)</f>
        <v>37.86</v>
      </c>
      <c r="G13" s="83">
        <f>SUM(G11:G12)</f>
        <v>250</v>
      </c>
      <c r="H13" s="83">
        <f t="shared" ref="H13:J13" si="0">SUM(H11:H12)</f>
        <v>8.0500000000000007</v>
      </c>
      <c r="I13" s="83">
        <f t="shared" si="0"/>
        <v>5.75</v>
      </c>
      <c r="J13" s="84">
        <f t="shared" si="0"/>
        <v>39.5</v>
      </c>
    </row>
    <row r="14" spans="1:10" ht="15.75">
      <c r="A14" s="3" t="s">
        <v>13</v>
      </c>
      <c r="B14" s="4" t="s">
        <v>14</v>
      </c>
      <c r="C14" s="104">
        <v>4</v>
      </c>
      <c r="D14" s="105" t="s">
        <v>33</v>
      </c>
      <c r="E14" s="106" t="s">
        <v>56</v>
      </c>
      <c r="F14" s="107">
        <v>24.46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15</v>
      </c>
      <c r="C15" s="108">
        <v>10</v>
      </c>
      <c r="D15" s="109" t="s">
        <v>41</v>
      </c>
      <c r="E15" s="110" t="s">
        <v>47</v>
      </c>
      <c r="F15" s="111">
        <f>14.16*250/250+1.73</f>
        <v>15.89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16</v>
      </c>
      <c r="C16" s="108">
        <v>19</v>
      </c>
      <c r="D16" s="109" t="s">
        <v>42</v>
      </c>
      <c r="E16" s="110" t="s">
        <v>48</v>
      </c>
      <c r="F16" s="111">
        <f>32.74*30/53+9.9*30/37</f>
        <v>26.559102498725139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35</v>
      </c>
      <c r="C17" s="108">
        <v>41</v>
      </c>
      <c r="D17" s="109" t="s">
        <v>43</v>
      </c>
      <c r="E17" s="110" t="s">
        <v>36</v>
      </c>
      <c r="F17" s="111">
        <v>12.13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25</v>
      </c>
      <c r="C18" s="108">
        <v>25</v>
      </c>
      <c r="D18" s="109" t="s">
        <v>34</v>
      </c>
      <c r="E18" s="110">
        <v>200</v>
      </c>
      <c r="F18" s="111">
        <v>12.45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19</v>
      </c>
      <c r="C19" s="108" t="s">
        <v>22</v>
      </c>
      <c r="D19" s="109" t="s">
        <v>26</v>
      </c>
      <c r="E19" s="110" t="s">
        <v>51</v>
      </c>
      <c r="F19" s="111">
        <f>64.8*0.03</f>
        <v>1.944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17</v>
      </c>
      <c r="C20" s="112" t="s">
        <v>22</v>
      </c>
      <c r="D20" s="113" t="s">
        <v>23</v>
      </c>
      <c r="E20" s="114" t="s">
        <v>51</v>
      </c>
      <c r="F20" s="115">
        <f>44*0.03</f>
        <v>1.3199999999999998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5"/>
      <c r="B21" s="46"/>
      <c r="C21" s="47"/>
      <c r="D21" s="47"/>
      <c r="E21" s="56"/>
      <c r="F21" s="88">
        <v>75.72</v>
      </c>
      <c r="G21" s="48">
        <f>SUM(G14:G20)</f>
        <v>711.32</v>
      </c>
      <c r="H21" s="48">
        <f>SUM(H14:H20)</f>
        <v>18.416666666666668</v>
      </c>
      <c r="I21" s="48">
        <f>SUM(I14:I20)</f>
        <v>20.734444444444446</v>
      </c>
      <c r="J21" s="49">
        <f>SUM(J14:J20)</f>
        <v>108.25333333333333</v>
      </c>
    </row>
    <row r="22" spans="1:10" ht="16.5" thickBot="1">
      <c r="B22" s="2" t="s">
        <v>29</v>
      </c>
      <c r="E22" s="55"/>
      <c r="F22" s="55"/>
    </row>
    <row r="23" spans="1:10" ht="30.75" thickBot="1">
      <c r="A23" s="18" t="s">
        <v>2</v>
      </c>
      <c r="B23" s="19" t="s">
        <v>3</v>
      </c>
      <c r="C23" s="19" t="s">
        <v>20</v>
      </c>
      <c r="D23" s="19" t="s">
        <v>4</v>
      </c>
      <c r="E23" s="50" t="s">
        <v>21</v>
      </c>
      <c r="F23" s="50" t="s">
        <v>5</v>
      </c>
      <c r="G23" s="20" t="s">
        <v>6</v>
      </c>
      <c r="H23" s="19" t="s">
        <v>7</v>
      </c>
      <c r="I23" s="19" t="s">
        <v>8</v>
      </c>
      <c r="J23" s="21" t="s">
        <v>9</v>
      </c>
    </row>
    <row r="24" spans="1:10" ht="16.5" thickBot="1">
      <c r="A24" s="3" t="s">
        <v>10</v>
      </c>
      <c r="B24" s="8" t="s">
        <v>35</v>
      </c>
      <c r="C24" s="57">
        <v>69</v>
      </c>
      <c r="D24" s="58" t="s">
        <v>37</v>
      </c>
      <c r="E24" s="51" t="s">
        <v>45</v>
      </c>
      <c r="F24" s="85">
        <v>18.190000000000001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30" t="s">
        <v>11</v>
      </c>
      <c r="C25" s="90">
        <v>51</v>
      </c>
      <c r="D25" s="91" t="s">
        <v>39</v>
      </c>
      <c r="E25" s="92" t="s">
        <v>53</v>
      </c>
      <c r="F25" s="93">
        <f>26.31*50/50+4.28*50/50</f>
        <v>30.59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4">
        <f>5.15*55/50</f>
        <v>5.665</v>
      </c>
    </row>
    <row r="26" spans="1:10" ht="15.75">
      <c r="A26" s="7"/>
      <c r="B26" s="32" t="s">
        <v>12</v>
      </c>
      <c r="C26" s="59">
        <v>57</v>
      </c>
      <c r="D26" s="60" t="s">
        <v>38</v>
      </c>
      <c r="E26" s="52">
        <v>200</v>
      </c>
      <c r="F26" s="82">
        <v>1.66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8" t="s">
        <v>18</v>
      </c>
      <c r="C27" s="59" t="s">
        <v>22</v>
      </c>
      <c r="D27" s="60" t="s">
        <v>23</v>
      </c>
      <c r="E27" s="52">
        <v>30</v>
      </c>
      <c r="F27" s="82">
        <f>44*0.03</f>
        <v>1.3199999999999998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5"/>
      <c r="C28" s="59" t="s">
        <v>22</v>
      </c>
      <c r="D28" s="60" t="s">
        <v>26</v>
      </c>
      <c r="E28" s="52">
        <v>30</v>
      </c>
      <c r="F28" s="82">
        <f>64.8*0.03</f>
        <v>1.944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81"/>
      <c r="C29" s="89" t="s">
        <v>22</v>
      </c>
      <c r="D29" s="60" t="s">
        <v>55</v>
      </c>
      <c r="E29" s="52">
        <v>20</v>
      </c>
      <c r="F29" s="82">
        <f>330*0.02</f>
        <v>6.6000000000000005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70"/>
      <c r="B30" s="71"/>
      <c r="C30" s="72"/>
      <c r="D30" s="73"/>
      <c r="E30" s="74"/>
      <c r="F30" s="86">
        <v>58.69</v>
      </c>
      <c r="G30" s="75">
        <f>SUM(G24:G29)</f>
        <v>654.37200000000007</v>
      </c>
      <c r="H30" s="75">
        <f>SUM(H24:H29)</f>
        <v>22.766333333333332</v>
      </c>
      <c r="I30" s="75">
        <f>SUM(I24:I29)</f>
        <v>16.515666666666664</v>
      </c>
      <c r="J30" s="75">
        <f>SUM(J24:J29)</f>
        <v>102.54033333333334</v>
      </c>
    </row>
    <row r="31" spans="1:10" ht="15.75">
      <c r="A31" s="3" t="s">
        <v>24</v>
      </c>
      <c r="B31" s="4"/>
      <c r="C31" s="61">
        <v>63</v>
      </c>
      <c r="D31" s="62" t="s">
        <v>49</v>
      </c>
      <c r="E31" s="53">
        <v>200</v>
      </c>
      <c r="F31" s="85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3" t="s">
        <v>22</v>
      </c>
      <c r="D32" s="64" t="s">
        <v>40</v>
      </c>
      <c r="E32" s="54" t="s">
        <v>57</v>
      </c>
      <c r="F32" s="82">
        <v>26.11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66"/>
      <c r="B33" s="46"/>
      <c r="C33" s="67"/>
      <c r="D33" s="68"/>
      <c r="E33" s="69"/>
      <c r="F33" s="87">
        <f>SUM(F31:F32)</f>
        <v>44.01</v>
      </c>
      <c r="G33" s="83">
        <f>SUM(G31:G32)</f>
        <v>278.8</v>
      </c>
      <c r="H33" s="83">
        <f t="shared" ref="H33:J33" si="1">SUM(H31:H32)</f>
        <v>8.5</v>
      </c>
      <c r="I33" s="83">
        <f t="shared" si="1"/>
        <v>5.9</v>
      </c>
      <c r="J33" s="84">
        <f t="shared" si="1"/>
        <v>45.8</v>
      </c>
    </row>
    <row r="34" spans="1:10" ht="15.75">
      <c r="A34" s="3" t="s">
        <v>13</v>
      </c>
      <c r="B34" s="4" t="s">
        <v>14</v>
      </c>
      <c r="C34" s="104">
        <v>4</v>
      </c>
      <c r="D34" s="105" t="s">
        <v>33</v>
      </c>
      <c r="E34" s="106" t="s">
        <v>59</v>
      </c>
      <c r="F34" s="107">
        <f>40.77*50/100</f>
        <v>20.385000000000002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15</v>
      </c>
      <c r="C35" s="108">
        <v>10</v>
      </c>
      <c r="D35" s="109" t="s">
        <v>41</v>
      </c>
      <c r="E35" s="110" t="s">
        <v>47</v>
      </c>
      <c r="F35" s="111">
        <f>14.16*250/250+1.73</f>
        <v>15.89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16</v>
      </c>
      <c r="C36" s="108">
        <v>19</v>
      </c>
      <c r="D36" s="109" t="s">
        <v>42</v>
      </c>
      <c r="E36" s="110" t="s">
        <v>53</v>
      </c>
      <c r="F36" s="111">
        <f>36.49*50/59+11.28*50/41</f>
        <v>44.679826374534933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35</v>
      </c>
      <c r="C37" s="108">
        <v>41</v>
      </c>
      <c r="D37" s="109" t="s">
        <v>43</v>
      </c>
      <c r="E37" s="110" t="s">
        <v>45</v>
      </c>
      <c r="F37" s="111">
        <v>14.2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25</v>
      </c>
      <c r="C38" s="108">
        <v>25</v>
      </c>
      <c r="D38" s="109" t="s">
        <v>34</v>
      </c>
      <c r="E38" s="110">
        <v>200</v>
      </c>
      <c r="F38" s="111">
        <v>12.45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19</v>
      </c>
      <c r="C39" s="108" t="s">
        <v>22</v>
      </c>
      <c r="D39" s="109" t="s">
        <v>26</v>
      </c>
      <c r="E39" s="110" t="s">
        <v>58</v>
      </c>
      <c r="F39" s="111">
        <f>64.8*0.04</f>
        <v>2.5920000000000001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17</v>
      </c>
      <c r="C40" s="112" t="s">
        <v>22</v>
      </c>
      <c r="D40" s="113" t="s">
        <v>23</v>
      </c>
      <c r="E40" s="114" t="s">
        <v>58</v>
      </c>
      <c r="F40" s="115">
        <f>44*0.04</f>
        <v>1.76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5"/>
      <c r="B41" s="46"/>
      <c r="C41" s="47"/>
      <c r="D41" s="47"/>
      <c r="E41" s="56"/>
      <c r="F41" s="88">
        <v>88.02</v>
      </c>
      <c r="G41" s="48">
        <f>SUM(G34:G40)</f>
        <v>810.18</v>
      </c>
      <c r="H41" s="48">
        <f>SUM(H34:H40)</f>
        <v>22.241</v>
      </c>
      <c r="I41" s="48">
        <f>SUM(I34:I40)</f>
        <v>24.334999999999997</v>
      </c>
      <c r="J41" s="49">
        <f>SUM(J34:J40)</f>
        <v>121.13699999999999</v>
      </c>
    </row>
    <row r="42" spans="1:10" s="24" customFormat="1">
      <c r="A42" s="23" t="s">
        <v>30</v>
      </c>
      <c r="B42" s="1"/>
      <c r="C42" s="1"/>
      <c r="D42" s="1"/>
      <c r="E42" s="25"/>
      <c r="F42" s="25"/>
    </row>
    <row r="43" spans="1:10">
      <c r="A43" s="23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5" orientation="landscape" r:id="rId1"/>
  <ignoredErrors>
    <ignoredError sqref="F13 F33:F34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5" sqref="D5"/>
    </sheetView>
  </sheetViews>
  <sheetFormatPr defaultColWidth="8.85546875" defaultRowHeight="15"/>
  <cols>
    <col min="1" max="1" width="11.28515625" style="24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140625" style="25" customWidth="1"/>
    <col min="6" max="6" width="6.28515625" style="25" customWidth="1"/>
    <col min="7" max="7" width="7.140625" style="24" customWidth="1"/>
    <col min="8" max="8" width="6.85546875" style="24" bestFit="1" customWidth="1"/>
    <col min="9" max="9" width="6.140625" style="24" customWidth="1"/>
    <col min="10" max="10" width="7.5703125" style="24" customWidth="1"/>
    <col min="11" max="16384" width="8.85546875" style="24"/>
  </cols>
  <sheetData>
    <row r="1" spans="1:10" ht="28.9" customHeight="1">
      <c r="A1" s="24" t="s">
        <v>0</v>
      </c>
      <c r="B1" s="119" t="s">
        <v>52</v>
      </c>
      <c r="C1" s="120"/>
      <c r="D1" s="121"/>
      <c r="E1" s="25" t="s">
        <v>28</v>
      </c>
      <c r="F1" s="26"/>
      <c r="H1" s="24" t="s">
        <v>1</v>
      </c>
      <c r="I1" s="123">
        <v>44656</v>
      </c>
      <c r="J1" s="123"/>
    </row>
    <row r="2" spans="1:10" ht="15.75" thickBot="1">
      <c r="B2" s="27" t="s">
        <v>32</v>
      </c>
    </row>
    <row r="3" spans="1:10" s="28" customFormat="1" ht="45">
      <c r="A3" s="94" t="s">
        <v>2</v>
      </c>
      <c r="B3" s="95" t="s">
        <v>3</v>
      </c>
      <c r="C3" s="95" t="s">
        <v>20</v>
      </c>
      <c r="D3" s="95" t="s">
        <v>4</v>
      </c>
      <c r="E3" s="96" t="s">
        <v>21</v>
      </c>
      <c r="F3" s="96" t="s">
        <v>5</v>
      </c>
      <c r="G3" s="97" t="s">
        <v>6</v>
      </c>
      <c r="H3" s="95" t="s">
        <v>7</v>
      </c>
      <c r="I3" s="95" t="s">
        <v>8</v>
      </c>
      <c r="J3" s="98" t="s">
        <v>9</v>
      </c>
    </row>
    <row r="4" spans="1:10" s="28" customFormat="1" ht="19.149999999999999" customHeight="1">
      <c r="A4" s="122"/>
      <c r="B4" s="32" t="s">
        <v>11</v>
      </c>
      <c r="C4" s="59">
        <v>69</v>
      </c>
      <c r="D4" s="60" t="s">
        <v>37</v>
      </c>
      <c r="E4" s="54" t="s">
        <v>36</v>
      </c>
      <c r="F4" s="82">
        <f>21.16*150/150</f>
        <v>21.16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9" customHeight="1">
      <c r="A5" s="122"/>
      <c r="B5" s="32" t="s">
        <v>11</v>
      </c>
      <c r="C5" s="59">
        <v>51</v>
      </c>
      <c r="D5" s="60" t="s">
        <v>39</v>
      </c>
      <c r="E5" s="54" t="s">
        <v>44</v>
      </c>
      <c r="F5" s="82">
        <f>33.32*40/45+5.37*40/45</f>
        <v>34.391111111111115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99"/>
      <c r="B6" s="32" t="s">
        <v>12</v>
      </c>
      <c r="C6" s="59">
        <v>57</v>
      </c>
      <c r="D6" s="60" t="s">
        <v>38</v>
      </c>
      <c r="E6" s="52">
        <v>200</v>
      </c>
      <c r="F6" s="82">
        <v>2.33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99"/>
      <c r="B7" s="32" t="s">
        <v>18</v>
      </c>
      <c r="C7" s="59" t="s">
        <v>22</v>
      </c>
      <c r="D7" s="60" t="s">
        <v>23</v>
      </c>
      <c r="E7" s="52">
        <v>22</v>
      </c>
      <c r="F7" s="82">
        <f>52.8*0.022</f>
        <v>1.1616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99"/>
      <c r="B8" s="35"/>
      <c r="C8" s="59" t="s">
        <v>22</v>
      </c>
      <c r="D8" s="60" t="s">
        <v>26</v>
      </c>
      <c r="E8" s="52">
        <v>23</v>
      </c>
      <c r="F8" s="82">
        <v>1.72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99"/>
      <c r="B9" s="35"/>
      <c r="C9" s="89" t="s">
        <v>22</v>
      </c>
      <c r="D9" s="60" t="s">
        <v>55</v>
      </c>
      <c r="E9" s="52">
        <v>20</v>
      </c>
      <c r="F9" s="82">
        <f>330*0.02*1.4</f>
        <v>9.24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5"/>
      <c r="B10" s="46"/>
      <c r="C10" s="67"/>
      <c r="D10" s="68"/>
      <c r="E10" s="69"/>
      <c r="F10" s="87">
        <f>SUM(F4:F9)</f>
        <v>70.002711111111111</v>
      </c>
      <c r="G10" s="83">
        <f>SUM(G4:G9)</f>
        <v>576.78</v>
      </c>
      <c r="H10" s="83">
        <f>SUM(H4:H9)</f>
        <v>19.446000000000002</v>
      </c>
      <c r="I10" s="83">
        <f>SUM(I4:I9)</f>
        <v>13.827000000000002</v>
      </c>
      <c r="J10" s="84">
        <f>SUM(J4:J9)</f>
        <v>92.516999999999996</v>
      </c>
    </row>
    <row r="11" spans="1:10" ht="15.75">
      <c r="A11" s="31"/>
      <c r="B11" s="8" t="s">
        <v>16</v>
      </c>
      <c r="C11" s="63">
        <v>19</v>
      </c>
      <c r="D11" s="64" t="s">
        <v>42</v>
      </c>
      <c r="E11" s="54" t="s">
        <v>44</v>
      </c>
      <c r="F11" s="82">
        <f>45.84*40/53+13.86*40/37</f>
        <v>49.580010198878128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31"/>
      <c r="B12" s="8" t="s">
        <v>35</v>
      </c>
      <c r="C12" s="63">
        <v>41</v>
      </c>
      <c r="D12" s="64" t="s">
        <v>43</v>
      </c>
      <c r="E12" s="54" t="s">
        <v>45</v>
      </c>
      <c r="F12" s="82">
        <f>16.98*180/150</f>
        <v>20.376000000000001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31"/>
      <c r="B13" s="32" t="s">
        <v>25</v>
      </c>
      <c r="C13" s="59">
        <v>17</v>
      </c>
      <c r="D13" s="60" t="s">
        <v>46</v>
      </c>
      <c r="E13" s="78">
        <v>200</v>
      </c>
      <c r="F13" s="100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31"/>
      <c r="B14" s="32" t="s">
        <v>19</v>
      </c>
      <c r="C14" s="59" t="s">
        <v>22</v>
      </c>
      <c r="D14" s="60" t="s">
        <v>26</v>
      </c>
      <c r="E14" s="78" t="s">
        <v>61</v>
      </c>
      <c r="F14" s="100">
        <v>2.21</v>
      </c>
      <c r="G14" s="33">
        <f>62.4*34/30</f>
        <v>70.72</v>
      </c>
      <c r="H14" s="33">
        <f>2.4*34/30</f>
        <v>2.7199999999999998</v>
      </c>
      <c r="I14" s="33">
        <f>0.45*34/30</f>
        <v>0.51</v>
      </c>
      <c r="J14" s="34">
        <f>11.37*34/30</f>
        <v>12.885999999999999</v>
      </c>
    </row>
    <row r="15" spans="1:10" ht="15.75">
      <c r="A15" s="31"/>
      <c r="B15" s="38" t="s">
        <v>17</v>
      </c>
      <c r="C15" s="76" t="s">
        <v>22</v>
      </c>
      <c r="D15" s="77" t="s">
        <v>23</v>
      </c>
      <c r="E15" s="79" t="s">
        <v>60</v>
      </c>
      <c r="F15" s="101">
        <f>52.8*0.028</f>
        <v>1.4783999999999999</v>
      </c>
      <c r="G15" s="36">
        <f>60*34/30</f>
        <v>68</v>
      </c>
      <c r="H15" s="36">
        <f>1.47*34/30</f>
        <v>1.6659999999999999</v>
      </c>
      <c r="I15" s="36">
        <f>0.3*34/30</f>
        <v>0.33999999999999997</v>
      </c>
      <c r="J15" s="37">
        <f>13.44*34/30</f>
        <v>15.231999999999999</v>
      </c>
    </row>
    <row r="16" spans="1:10" ht="16.5" thickBot="1">
      <c r="A16" s="39"/>
      <c r="B16" s="40"/>
      <c r="C16" s="41"/>
      <c r="D16" s="41"/>
      <c r="E16" s="80"/>
      <c r="F16" s="102">
        <f>SUM(F11:F15)</f>
        <v>80.004410198878119</v>
      </c>
      <c r="G16" s="42">
        <f>SUM(G11:G15)</f>
        <v>582.37</v>
      </c>
      <c r="H16" s="42">
        <f>SUM(H11:H15)</f>
        <v>17.502666666666666</v>
      </c>
      <c r="I16" s="42">
        <f>SUM(I11:I15)</f>
        <v>15.964444444444444</v>
      </c>
      <c r="J16" s="43">
        <f>SUM(J11:J15)</f>
        <v>91.111333333333334</v>
      </c>
    </row>
    <row r="17" spans="1:10" ht="15.75">
      <c r="A17" s="29"/>
      <c r="B17" s="8" t="s">
        <v>15</v>
      </c>
      <c r="C17" s="63">
        <v>10</v>
      </c>
      <c r="D17" s="64" t="s">
        <v>62</v>
      </c>
      <c r="E17" s="103" t="s">
        <v>47</v>
      </c>
      <c r="F17" s="82">
        <f>19.82*250/250+2.32</f>
        <v>22.14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75">
      <c r="A18" s="31"/>
      <c r="B18" s="8" t="s">
        <v>16</v>
      </c>
      <c r="C18" s="63">
        <v>19</v>
      </c>
      <c r="D18" s="64" t="s">
        <v>42</v>
      </c>
      <c r="E18" s="54" t="s">
        <v>50</v>
      </c>
      <c r="F18" s="82">
        <f>45.84*35/53+13.86*40/37</f>
        <v>45.255481896991334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75">
      <c r="A19" s="31"/>
      <c r="B19" s="8" t="s">
        <v>35</v>
      </c>
      <c r="C19" s="63">
        <v>41</v>
      </c>
      <c r="D19" s="64" t="s">
        <v>43</v>
      </c>
      <c r="E19" s="54" t="s">
        <v>36</v>
      </c>
      <c r="F19" s="82">
        <f>16.98*150/150</f>
        <v>16.98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75">
      <c r="A20" s="31"/>
      <c r="B20" s="32" t="s">
        <v>25</v>
      </c>
      <c r="C20" s="59">
        <v>17</v>
      </c>
      <c r="D20" s="60" t="s">
        <v>46</v>
      </c>
      <c r="E20" s="78">
        <v>200</v>
      </c>
      <c r="F20" s="100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31"/>
      <c r="B21" s="32" t="s">
        <v>19</v>
      </c>
      <c r="C21" s="59" t="s">
        <v>22</v>
      </c>
      <c r="D21" s="60" t="s">
        <v>26</v>
      </c>
      <c r="E21" s="78" t="s">
        <v>54</v>
      </c>
      <c r="F21" s="100">
        <f>77.76*0.033</f>
        <v>2.5660800000000004</v>
      </c>
      <c r="G21" s="33">
        <f>62.4*37/30</f>
        <v>76.959999999999994</v>
      </c>
      <c r="H21" s="33">
        <f>2.4*37/30</f>
        <v>2.96</v>
      </c>
      <c r="I21" s="33">
        <f>0.45*37/30</f>
        <v>0.55500000000000005</v>
      </c>
      <c r="J21" s="34">
        <f>11.37*37/30</f>
        <v>14.023</v>
      </c>
    </row>
    <row r="22" spans="1:10" ht="15.75">
      <c r="A22" s="31"/>
      <c r="B22" s="38" t="s">
        <v>17</v>
      </c>
      <c r="C22" s="76" t="s">
        <v>22</v>
      </c>
      <c r="D22" s="77" t="s">
        <v>23</v>
      </c>
      <c r="E22" s="79" t="s">
        <v>54</v>
      </c>
      <c r="F22" s="101">
        <v>1.7</v>
      </c>
      <c r="G22" s="36">
        <f>60*36/30</f>
        <v>72</v>
      </c>
      <c r="H22" s="36">
        <f>1.47*36/30</f>
        <v>1.764</v>
      </c>
      <c r="I22" s="36">
        <f>0.3*36/30</f>
        <v>0.36</v>
      </c>
      <c r="J22" s="37">
        <f>13.44*36/30</f>
        <v>16.128</v>
      </c>
    </row>
    <row r="23" spans="1:10" ht="16.5" thickBot="1">
      <c r="A23" s="39"/>
      <c r="B23" s="40"/>
      <c r="C23" s="41"/>
      <c r="D23" s="41"/>
      <c r="E23" s="80"/>
      <c r="F23" s="102">
        <f>SUM(F17:F22)</f>
        <v>95.001561896991333</v>
      </c>
      <c r="G23" s="42">
        <f>SUM(G18:G22)</f>
        <v>608.32000000000005</v>
      </c>
      <c r="H23" s="42">
        <f>SUM(H18:H22)</f>
        <v>18.091999999999999</v>
      </c>
      <c r="I23" s="42">
        <f>SUM(I18:I22)</f>
        <v>16.436777777777777</v>
      </c>
      <c r="J23" s="43">
        <f>SUM(J18:J22)</f>
        <v>95.904333333333327</v>
      </c>
    </row>
    <row r="24" spans="1:10" s="1" customFormat="1">
      <c r="E24" s="17"/>
      <c r="F24" s="17"/>
    </row>
    <row r="25" spans="1:10" s="1" customFormat="1">
      <c r="A25" s="23" t="s">
        <v>30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31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65" orientation="landscape" r:id="rId1"/>
  <ignoredErrors>
    <ignoredError sqref="F11:F12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2022-04-04T05:34:04Z</cp:lastPrinted>
  <dcterms:created xsi:type="dcterms:W3CDTF">2015-06-05T18:19:34Z</dcterms:created>
  <dcterms:modified xsi:type="dcterms:W3CDTF">2022-04-04T05:34:48Z</dcterms:modified>
</cp:coreProperties>
</file>