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/>
  <c r="F6"/>
  <c r="F26" i="1"/>
  <c r="F23"/>
  <c r="F25"/>
  <c r="F8"/>
  <c r="F7"/>
  <c r="F4"/>
  <c r="F6"/>
  <c r="F16" i="2"/>
  <c r="F17"/>
  <c r="F13"/>
  <c r="F10"/>
  <c r="F11"/>
  <c r="F38" i="1"/>
  <c r="F32"/>
  <c r="F35"/>
  <c r="F34"/>
  <c r="F16"/>
  <c r="F15"/>
  <c r="F14"/>
  <c r="F19"/>
  <c r="F18"/>
  <c r="F13"/>
  <c r="F33"/>
  <c r="F15" i="2" l="1"/>
  <c r="J20" l="1"/>
  <c r="I20"/>
  <c r="H20"/>
  <c r="G20"/>
  <c r="G21" s="1"/>
  <c r="J19"/>
  <c r="J21" s="1"/>
  <c r="I19"/>
  <c r="I21" s="1"/>
  <c r="H18"/>
  <c r="H19"/>
  <c r="G19"/>
  <c r="F21"/>
  <c r="J14"/>
  <c r="I14"/>
  <c r="H14"/>
  <c r="G14"/>
  <c r="J13"/>
  <c r="I13"/>
  <c r="H13"/>
  <c r="G13"/>
  <c r="J8"/>
  <c r="I8"/>
  <c r="H8"/>
  <c r="G8"/>
  <c r="J7"/>
  <c r="I7"/>
  <c r="H7"/>
  <c r="G7"/>
  <c r="J6"/>
  <c r="I6"/>
  <c r="H6"/>
  <c r="H9" s="1"/>
  <c r="G6"/>
  <c r="F9"/>
  <c r="G15" l="1"/>
  <c r="H21"/>
  <c r="I9"/>
  <c r="I15"/>
  <c r="J15"/>
  <c r="H15"/>
  <c r="J9"/>
  <c r="G9"/>
  <c r="J38" i="1"/>
  <c r="I38"/>
  <c r="H38"/>
  <c r="G38"/>
  <c r="J37"/>
  <c r="I37"/>
  <c r="H37"/>
  <c r="G37"/>
  <c r="I32"/>
  <c r="H32"/>
  <c r="G32"/>
  <c r="J25"/>
  <c r="I25"/>
  <c r="H25"/>
  <c r="G25"/>
  <c r="G28" s="1"/>
  <c r="J19"/>
  <c r="I19"/>
  <c r="H19"/>
  <c r="G19"/>
  <c r="J18"/>
  <c r="I18"/>
  <c r="H18"/>
  <c r="G18"/>
  <c r="I13"/>
  <c r="H13"/>
  <c r="G13"/>
  <c r="J8"/>
  <c r="I8"/>
  <c r="H8"/>
  <c r="G8"/>
  <c r="J7"/>
  <c r="I7"/>
  <c r="H7"/>
  <c r="G7"/>
  <c r="J6"/>
  <c r="I6"/>
  <c r="H6"/>
  <c r="G6"/>
  <c r="G39" l="1"/>
  <c r="J30"/>
  <c r="J31" s="1"/>
  <c r="I30"/>
  <c r="I31" s="1"/>
  <c r="H30"/>
  <c r="H31" s="1"/>
  <c r="G30"/>
  <c r="J11"/>
  <c r="I11"/>
  <c r="H11"/>
  <c r="G11"/>
  <c r="F31"/>
  <c r="J39"/>
  <c r="H39"/>
  <c r="F39"/>
  <c r="G31"/>
  <c r="J28"/>
  <c r="H28"/>
  <c r="I28"/>
  <c r="F28"/>
  <c r="I39" l="1"/>
  <c r="F9"/>
  <c r="F12" l="1"/>
  <c r="F20" l="1"/>
  <c r="H9" l="1"/>
  <c r="G9"/>
  <c r="G12" l="1"/>
  <c r="J9"/>
  <c r="G20" l="1"/>
  <c r="I9"/>
  <c r="J20"/>
  <c r="I20"/>
  <c r="H20"/>
  <c r="J12"/>
  <c r="I12"/>
  <c r="H12"/>
</calcChain>
</file>

<file path=xl/sharedStrings.xml><?xml version="1.0" encoding="utf-8"?>
<sst xmlns="http://schemas.openxmlformats.org/spreadsheetml/2006/main" count="169" uniqueCount="67">
  <si>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</si>
  <si>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</si>
  <si>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</si>
  <si>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</si>
  <si>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</si>
  <si>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</si>
  <si>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</si>
  <si>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</si>
  <si>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</si>
  <si>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</si>
  <si>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</si>
  <si>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</si>
  <si>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</si>
  <si>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</si>
  <si>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</si>
  <si>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</si>
  <si>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</si>
  <si>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</si>
  <si>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</si>
  <si>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</si>
  <si>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</si>
  <si>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</si>
  <si>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</si>
  <si>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</si>
  <si>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</si>
  <si>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</si>
  <si>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</si>
  <si>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</si>
  <si>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</si>
  <si>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</si>
  <si>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</si>
  <si>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</si>
  <si>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</si>
  <si>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</si>
  <si>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</si>
  <si>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</si>
  <si>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</si>
  <si>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</si>
  <si>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</si>
  <si>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Чай с молоком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</si>
  <si>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</si>
  <si>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</si>
  <si>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</si>
  <si>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</si>
  <si>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</si>
  <si>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</si>
  <si>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</si>
  <si>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140/40</t>
  </si>
  <si>
    <t>Котлеты мясная</t>
  </si>
  <si>
    <t>Кукуруза консервированная отварная</t>
  </si>
  <si>
    <t xml:space="preserve">1 блюдо </t>
  </si>
  <si>
    <t>добавка</t>
  </si>
  <si>
    <t>Зав.производством ____________________</t>
  </si>
  <si>
    <t>Калькулятор___________________________</t>
  </si>
  <si>
    <t>150</t>
  </si>
  <si>
    <t>70</t>
  </si>
  <si>
    <t>30</t>
  </si>
  <si>
    <t>34</t>
  </si>
  <si>
    <t>32</t>
  </si>
  <si>
    <t>40</t>
  </si>
  <si>
    <t>Щи из свежей капусты с картофелем и мясом со сметаной</t>
  </si>
  <si>
    <t>МБОУ Элитовская СОШ</t>
  </si>
  <si>
    <t>180</t>
  </si>
  <si>
    <t>235/15/5</t>
  </si>
  <si>
    <t>Мармелад</t>
  </si>
  <si>
    <t>20</t>
  </si>
  <si>
    <t>140/50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</si>
</sst>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7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/>
    <xf numFmtId="2" fontId="3" fillId="0" borderId="17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3" fillId="0" borderId="6" xfId="0" applyFont="1" applyFill="1" applyBorder="1"/>
    <xf numFmtId="0" fontId="6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/>
    <xf numFmtId="2" fontId="3" fillId="0" borderId="9" xfId="0" applyNumberFormat="1" applyFont="1" applyFill="1" applyBorder="1"/>
    <xf numFmtId="2" fontId="7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/>
    <xf numFmtId="0" fontId="3" fillId="0" borderId="7" xfId="0" applyFont="1" applyFill="1" applyBorder="1"/>
    <xf numFmtId="2" fontId="3" fillId="0" borderId="9" xfId="0" applyNumberFormat="1" applyFont="1" applyFill="1" applyBorder="1" applyAlignment="1">
      <alignment vertical="center"/>
    </xf>
    <xf numFmtId="0" fontId="3" fillId="0" borderId="1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2" fontId="3" fillId="0" borderId="6" xfId="0" applyNumberFormat="1" applyFont="1" applyFill="1" applyBorder="1"/>
    <xf numFmtId="2" fontId="3" fillId="0" borderId="7" xfId="0" applyNumberFormat="1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0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6" xfId="0" applyFont="1" applyFill="1" applyBorder="1" applyAlignment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1"/>
  <sheetViews>
    <sheetView tabSelected="1" zoomScaleNormal="100" workbookViewId="0">
      <selection activeCell="D10" sqref="D10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6" bestFit="1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8" t="s">
        <v>61</v>
      </c>
      <c r="C1" s="129"/>
      <c r="D1" s="130"/>
      <c r="E1" s="16" t="s">
        <v>28</v>
      </c>
      <c r="F1" s="15"/>
      <c r="H1" s="1" t="s">
        <v>1</v>
      </c>
      <c r="I1" s="131">
        <v>44642</v>
      </c>
      <c r="J1" s="131"/>
    </row>
    <row r="2" spans="1:10" ht="15.75" thickBot="1">
      <c r="B2" s="2" t="s">
        <v>27</v>
      </c>
    </row>
    <row r="3" spans="1:10" s="21" customFormat="1" ht="30.75" thickBot="1">
      <c r="A3" s="17" t="s">
        <v>2</v>
      </c>
      <c r="B3" s="18" t="s">
        <v>3</v>
      </c>
      <c r="C3" s="18" t="s">
        <v>20</v>
      </c>
      <c r="D3" s="18" t="s">
        <v>4</v>
      </c>
      <c r="E3" s="34" t="s">
        <v>21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30">
      <c r="A4" s="3" t="s">
        <v>10</v>
      </c>
      <c r="B4" s="4" t="s">
        <v>11</v>
      </c>
      <c r="C4" s="42">
        <v>72</v>
      </c>
      <c r="D4" s="43" t="s">
        <v>38</v>
      </c>
      <c r="E4" s="35" t="s">
        <v>47</v>
      </c>
      <c r="F4" s="66">
        <f>5.97*140/150+40.5*40/50</f>
        <v>37.972000000000001</v>
      </c>
      <c r="G4" s="81">
        <v>294</v>
      </c>
      <c r="H4" s="81">
        <v>14.86</v>
      </c>
      <c r="I4" s="81">
        <v>16.579999999999998</v>
      </c>
      <c r="J4" s="82">
        <v>22.8</v>
      </c>
    </row>
    <row r="5" spans="1:10" ht="15.75">
      <c r="A5" s="7"/>
      <c r="B5" s="79" t="s">
        <v>12</v>
      </c>
      <c r="C5" s="71">
        <v>20</v>
      </c>
      <c r="D5" s="72" t="s">
        <v>39</v>
      </c>
      <c r="E5" s="73" t="s">
        <v>32</v>
      </c>
      <c r="F5" s="74">
        <v>4.41</v>
      </c>
      <c r="G5" s="9">
        <v>1.4</v>
      </c>
      <c r="H5" s="9">
        <v>1.6</v>
      </c>
      <c r="I5" s="9">
        <v>12.36</v>
      </c>
      <c r="J5" s="10">
        <v>70</v>
      </c>
    </row>
    <row r="6" spans="1:10" ht="15.75">
      <c r="A6" s="7"/>
      <c r="B6" s="27" t="s">
        <v>51</v>
      </c>
      <c r="C6" s="71" t="s">
        <v>22</v>
      </c>
      <c r="D6" s="72" t="s">
        <v>64</v>
      </c>
      <c r="E6" s="73" t="s">
        <v>65</v>
      </c>
      <c r="F6" s="74">
        <f>252*0.02</f>
        <v>5.04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75">
      <c r="A7" s="7"/>
      <c r="B7" s="8"/>
      <c r="C7" s="44" t="s">
        <v>22</v>
      </c>
      <c r="D7" s="45" t="s">
        <v>23</v>
      </c>
      <c r="E7" s="36">
        <v>28</v>
      </c>
      <c r="F7" s="63">
        <f>44*0.028</f>
        <v>1.232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75">
      <c r="A8" s="7"/>
      <c r="B8" s="52"/>
      <c r="C8" s="44" t="s">
        <v>22</v>
      </c>
      <c r="D8" s="45" t="s">
        <v>37</v>
      </c>
      <c r="E8" s="36">
        <v>28</v>
      </c>
      <c r="F8" s="63">
        <f>64.8*0.028</f>
        <v>1.8144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5" thickBot="1">
      <c r="A9" s="57"/>
      <c r="B9" s="58"/>
      <c r="C9" s="59"/>
      <c r="D9" s="60"/>
      <c r="E9" s="61"/>
      <c r="F9" s="67">
        <f>SUM(F4:F8)</f>
        <v>50.468400000000003</v>
      </c>
      <c r="G9" s="62">
        <f>SUM(G4:G8)</f>
        <v>458.98666666666662</v>
      </c>
      <c r="H9" s="62">
        <f>SUM(H4:H8)</f>
        <v>20.709333333333333</v>
      </c>
      <c r="I9" s="62">
        <f>SUM(I4:I8)</f>
        <v>30.617499999999996</v>
      </c>
      <c r="J9" s="80">
        <f>SUM(J4:J8)</f>
        <v>125.23833333333333</v>
      </c>
    </row>
    <row r="10" spans="1:10" ht="15.75">
      <c r="A10" s="3" t="s">
        <v>24</v>
      </c>
      <c r="B10" s="4"/>
      <c r="C10" s="46">
        <v>8</v>
      </c>
      <c r="D10" s="47" t="s">
        <v>40</v>
      </c>
      <c r="E10" s="37">
        <v>200</v>
      </c>
      <c r="F10" s="66">
        <v>13.92</v>
      </c>
      <c r="G10" s="5">
        <v>108</v>
      </c>
      <c r="H10" s="5">
        <v>5.8</v>
      </c>
      <c r="I10" s="5">
        <v>5</v>
      </c>
      <c r="J10" s="6">
        <v>9.6</v>
      </c>
    </row>
    <row r="11" spans="1:10" ht="15.75">
      <c r="A11" s="7"/>
      <c r="B11" s="75"/>
      <c r="C11" s="76">
        <v>67</v>
      </c>
      <c r="D11" s="77" t="s">
        <v>41</v>
      </c>
      <c r="E11" s="78">
        <v>110</v>
      </c>
      <c r="F11" s="74">
        <v>23.94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28">
        <f>55.83*125/100</f>
        <v>69.787499999999994</v>
      </c>
    </row>
    <row r="12" spans="1:10" ht="16.5" thickBot="1">
      <c r="A12" s="53"/>
      <c r="B12" s="30"/>
      <c r="C12" s="54"/>
      <c r="D12" s="55"/>
      <c r="E12" s="56"/>
      <c r="F12" s="68">
        <f>SUM(F10:F11)</f>
        <v>37.86</v>
      </c>
      <c r="G12" s="64">
        <f>SUM(G10:G11)</f>
        <v>578.83749999999998</v>
      </c>
      <c r="H12" s="64">
        <f>SUM(H10:H11)</f>
        <v>14.55</v>
      </c>
      <c r="I12" s="64">
        <f>SUM(I10:I11)</f>
        <v>22.287500000000001</v>
      </c>
      <c r="J12" s="65">
        <f>SUM(J10:J11)</f>
        <v>79.387499999999989</v>
      </c>
    </row>
    <row r="13" spans="1:10" ht="15.75">
      <c r="A13" s="3" t="s">
        <v>13</v>
      </c>
      <c r="B13" s="4" t="s">
        <v>14</v>
      </c>
      <c r="C13" s="46">
        <v>54</v>
      </c>
      <c r="D13" s="47" t="s">
        <v>42</v>
      </c>
      <c r="E13" s="35" t="s">
        <v>56</v>
      </c>
      <c r="F13" s="66">
        <f>11.28*30/60</f>
        <v>5.64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30">
      <c r="A14" s="7"/>
      <c r="B14" s="8" t="s">
        <v>15</v>
      </c>
      <c r="C14" s="48">
        <v>33</v>
      </c>
      <c r="D14" s="49" t="s">
        <v>43</v>
      </c>
      <c r="E14" s="38" t="s">
        <v>46</v>
      </c>
      <c r="F14" s="63">
        <f>9.65*250/250+1.66</f>
        <v>11.31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75">
      <c r="A15" s="7"/>
      <c r="B15" s="8" t="s">
        <v>16</v>
      </c>
      <c r="C15" s="48">
        <v>58</v>
      </c>
      <c r="D15" s="49" t="s">
        <v>48</v>
      </c>
      <c r="E15" s="38" t="s">
        <v>55</v>
      </c>
      <c r="F15" s="63">
        <f>46.32*70/90</f>
        <v>36.026666666666671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75">
      <c r="A16" s="7"/>
      <c r="B16" s="8" t="s">
        <v>36</v>
      </c>
      <c r="C16" s="48">
        <v>7</v>
      </c>
      <c r="D16" s="49" t="s">
        <v>44</v>
      </c>
      <c r="E16" s="38" t="s">
        <v>54</v>
      </c>
      <c r="F16" s="63">
        <f>17.96*150/180</f>
        <v>14.966666666666667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75">
      <c r="A17" s="7"/>
      <c r="B17" s="8" t="s">
        <v>25</v>
      </c>
      <c r="C17" s="48">
        <v>35</v>
      </c>
      <c r="D17" s="49" t="s">
        <v>45</v>
      </c>
      <c r="E17" s="38">
        <v>200</v>
      </c>
      <c r="F17" s="63">
        <v>7.44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75">
      <c r="A18" s="7"/>
      <c r="B18" s="8" t="s">
        <v>19</v>
      </c>
      <c r="C18" s="48" t="s">
        <v>22</v>
      </c>
      <c r="D18" s="49" t="s">
        <v>26</v>
      </c>
      <c r="E18" s="38" t="s">
        <v>57</v>
      </c>
      <c r="F18" s="63">
        <f>60*0.034</f>
        <v>2.04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75">
      <c r="A19" s="7"/>
      <c r="B19" s="14" t="s">
        <v>17</v>
      </c>
      <c r="C19" s="50" t="s">
        <v>22</v>
      </c>
      <c r="D19" s="51" t="s">
        <v>23</v>
      </c>
      <c r="E19" s="39" t="s">
        <v>58</v>
      </c>
      <c r="F19" s="69">
        <f>40.71*0.032</f>
        <v>1.3027200000000001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5" thickBot="1">
      <c r="A20" s="29"/>
      <c r="B20" s="30"/>
      <c r="C20" s="31"/>
      <c r="D20" s="31"/>
      <c r="E20" s="41"/>
      <c r="F20" s="70">
        <f>SUM(F13:F19)</f>
        <v>78.72605333333334</v>
      </c>
      <c r="G20" s="32">
        <f>SUM(G13:G19)</f>
        <v>827.48</v>
      </c>
      <c r="H20" s="32">
        <f>SUM(H13:H19)</f>
        <v>27.258999999999997</v>
      </c>
      <c r="I20" s="32">
        <f>SUM(I13:I19)</f>
        <v>33.07</v>
      </c>
      <c r="J20" s="33">
        <f>SUM(J13:J19)</f>
        <v>106.20099999999999</v>
      </c>
    </row>
    <row r="21" spans="1:10" ht="16.5" thickBot="1">
      <c r="B21" s="2" t="s">
        <v>29</v>
      </c>
      <c r="E21" s="40"/>
      <c r="F21" s="40"/>
    </row>
    <row r="22" spans="1:10" ht="30.75" thickBot="1">
      <c r="A22" s="17" t="s">
        <v>2</v>
      </c>
      <c r="B22" s="18" t="s">
        <v>3</v>
      </c>
      <c r="C22" s="18" t="s">
        <v>20</v>
      </c>
      <c r="D22" s="18" t="s">
        <v>4</v>
      </c>
      <c r="E22" s="34" t="s">
        <v>21</v>
      </c>
      <c r="F22" s="34" t="s">
        <v>5</v>
      </c>
      <c r="G22" s="19" t="s">
        <v>6</v>
      </c>
      <c r="H22" s="18" t="s">
        <v>7</v>
      </c>
      <c r="I22" s="18" t="s">
        <v>8</v>
      </c>
      <c r="J22" s="20" t="s">
        <v>9</v>
      </c>
    </row>
    <row r="23" spans="1:10" ht="30">
      <c r="A23" s="3" t="s">
        <v>10</v>
      </c>
      <c r="B23" s="4" t="s">
        <v>11</v>
      </c>
      <c r="C23" s="42">
        <v>72</v>
      </c>
      <c r="D23" s="43" t="s">
        <v>38</v>
      </c>
      <c r="E23" s="35" t="s">
        <v>66</v>
      </c>
      <c r="F23" s="66">
        <f>5.97*140/150+40.5*50/50</f>
        <v>46.072000000000003</v>
      </c>
      <c r="G23" s="81">
        <v>294</v>
      </c>
      <c r="H23" s="81">
        <v>14.68</v>
      </c>
      <c r="I23" s="81">
        <v>16.579999999999998</v>
      </c>
      <c r="J23" s="82">
        <v>22.8</v>
      </c>
    </row>
    <row r="24" spans="1:10" ht="15.75">
      <c r="A24" s="7"/>
      <c r="B24" s="79" t="s">
        <v>12</v>
      </c>
      <c r="C24" s="71">
        <v>20</v>
      </c>
      <c r="D24" s="72" t="s">
        <v>39</v>
      </c>
      <c r="E24" s="73" t="s">
        <v>32</v>
      </c>
      <c r="F24" s="74">
        <v>4.41</v>
      </c>
      <c r="G24" s="9">
        <v>70</v>
      </c>
      <c r="H24" s="9">
        <v>1.4</v>
      </c>
      <c r="I24" s="9">
        <v>1.6</v>
      </c>
      <c r="J24" s="10">
        <v>12.36</v>
      </c>
    </row>
    <row r="25" spans="1:10" ht="15.75">
      <c r="A25" s="7"/>
      <c r="B25" s="27" t="s">
        <v>18</v>
      </c>
      <c r="C25" s="71" t="s">
        <v>22</v>
      </c>
      <c r="D25" s="72" t="s">
        <v>64</v>
      </c>
      <c r="E25" s="73" t="s">
        <v>65</v>
      </c>
      <c r="F25" s="74">
        <f>252*0.02</f>
        <v>5.04</v>
      </c>
      <c r="G25" s="9">
        <f>286.14*40/60</f>
        <v>190.75999999999996</v>
      </c>
      <c r="H25" s="9">
        <f>4.83*40/60</f>
        <v>3.2199999999999998</v>
      </c>
      <c r="I25" s="9">
        <f>6.3*40/60</f>
        <v>4.2</v>
      </c>
      <c r="J25" s="10">
        <f>52.53*40/60</f>
        <v>35.019999999999996</v>
      </c>
    </row>
    <row r="26" spans="1:10" ht="15.75">
      <c r="A26" s="7"/>
      <c r="B26" s="8"/>
      <c r="C26" s="44" t="s">
        <v>22</v>
      </c>
      <c r="D26" s="45" t="s">
        <v>23</v>
      </c>
      <c r="E26" s="36">
        <v>29</v>
      </c>
      <c r="F26" s="63">
        <f>44*0.029</f>
        <v>1.276</v>
      </c>
      <c r="G26" s="9">
        <v>60</v>
      </c>
      <c r="H26" s="9">
        <v>1.47</v>
      </c>
      <c r="I26" s="9">
        <v>0.3</v>
      </c>
      <c r="J26" s="10">
        <v>13.44</v>
      </c>
    </row>
    <row r="27" spans="1:10" ht="15.75">
      <c r="A27" s="7"/>
      <c r="B27" s="52"/>
      <c r="C27" s="44" t="s">
        <v>22</v>
      </c>
      <c r="D27" s="45" t="s">
        <v>37</v>
      </c>
      <c r="E27" s="36">
        <v>29</v>
      </c>
      <c r="F27" s="63">
        <v>1.89</v>
      </c>
      <c r="G27" s="9">
        <v>62.4</v>
      </c>
      <c r="H27" s="9">
        <v>2.4</v>
      </c>
      <c r="I27" s="9">
        <v>0.05</v>
      </c>
      <c r="J27" s="10">
        <v>12.03</v>
      </c>
    </row>
    <row r="28" spans="1:10" ht="16.5" thickBot="1">
      <c r="A28" s="57"/>
      <c r="B28" s="58"/>
      <c r="C28" s="59"/>
      <c r="D28" s="60"/>
      <c r="E28" s="61"/>
      <c r="F28" s="67">
        <f>SUM(F23:F27)</f>
        <v>58.688000000000002</v>
      </c>
      <c r="G28" s="62">
        <f>SUM(G23:G27)</f>
        <v>677.16</v>
      </c>
      <c r="H28" s="62">
        <f>SUM(H23:H27)</f>
        <v>23.169999999999995</v>
      </c>
      <c r="I28" s="62">
        <f>SUM(I23:I27)</f>
        <v>22.73</v>
      </c>
      <c r="J28" s="80">
        <f>SUM(J23:J27)</f>
        <v>95.649999999999991</v>
      </c>
    </row>
    <row r="29" spans="1:10" ht="15.75">
      <c r="A29" s="3" t="s">
        <v>24</v>
      </c>
      <c r="B29" s="4"/>
      <c r="C29" s="46">
        <v>8</v>
      </c>
      <c r="D29" s="47" t="s">
        <v>40</v>
      </c>
      <c r="E29" s="37">
        <v>200</v>
      </c>
      <c r="F29" s="66">
        <v>13.3</v>
      </c>
      <c r="G29" s="5">
        <v>106</v>
      </c>
      <c r="H29" s="5">
        <v>5.8</v>
      </c>
      <c r="I29" s="5">
        <v>5</v>
      </c>
      <c r="J29" s="6">
        <v>8</v>
      </c>
    </row>
    <row r="30" spans="1:10" ht="15.75">
      <c r="A30" s="7"/>
      <c r="B30" s="75"/>
      <c r="C30" s="76">
        <v>67</v>
      </c>
      <c r="D30" s="77" t="s">
        <v>41</v>
      </c>
      <c r="E30" s="78">
        <v>155</v>
      </c>
      <c r="F30" s="74">
        <v>30.71</v>
      </c>
      <c r="G30" s="13">
        <f>565.01*155/150</f>
        <v>583.84366666666665</v>
      </c>
      <c r="H30" s="13">
        <f>10.5*155/150</f>
        <v>10.85</v>
      </c>
      <c r="I30" s="13">
        <f>20.75*155/150</f>
        <v>21.441666666666666</v>
      </c>
      <c r="J30" s="28">
        <f>83.75*155/150</f>
        <v>86.541666666666671</v>
      </c>
    </row>
    <row r="31" spans="1:10" ht="16.5" thickBot="1">
      <c r="A31" s="53"/>
      <c r="B31" s="30"/>
      <c r="C31" s="54"/>
      <c r="D31" s="55"/>
      <c r="E31" s="56"/>
      <c r="F31" s="68">
        <f>SUM(F29:F30)</f>
        <v>44.010000000000005</v>
      </c>
      <c r="G31" s="64">
        <f>SUM(G29:G30)</f>
        <v>689.84366666666665</v>
      </c>
      <c r="H31" s="64">
        <f>SUM(H29:H30)</f>
        <v>16.649999999999999</v>
      </c>
      <c r="I31" s="64">
        <f>SUM(I29:I30)</f>
        <v>26.441666666666666</v>
      </c>
      <c r="J31" s="65">
        <f>SUM(J29:J30)</f>
        <v>94.541666666666671</v>
      </c>
    </row>
    <row r="32" spans="1:10" ht="15.75">
      <c r="A32" s="3" t="s">
        <v>13</v>
      </c>
      <c r="B32" s="4" t="s">
        <v>14</v>
      </c>
      <c r="C32" s="46">
        <v>54</v>
      </c>
      <c r="D32" s="47" t="s">
        <v>42</v>
      </c>
      <c r="E32" s="35" t="s">
        <v>56</v>
      </c>
      <c r="F32" s="66">
        <f>18.75*30/100</f>
        <v>5.625</v>
      </c>
      <c r="G32" s="5">
        <f>125*80/100</f>
        <v>100</v>
      </c>
      <c r="H32" s="5">
        <f>0.83*80/100</f>
        <v>0.66399999999999992</v>
      </c>
      <c r="I32" s="5">
        <f>8.5*80/100</f>
        <v>6.8</v>
      </c>
      <c r="J32" s="6">
        <v>0</v>
      </c>
    </row>
    <row r="33" spans="1:13" ht="30">
      <c r="A33" s="7"/>
      <c r="B33" s="8" t="s">
        <v>15</v>
      </c>
      <c r="C33" s="48">
        <v>33</v>
      </c>
      <c r="D33" s="49" t="s">
        <v>43</v>
      </c>
      <c r="E33" s="38" t="s">
        <v>46</v>
      </c>
      <c r="F33" s="63">
        <f>9.65*250/250+1.66</f>
        <v>11.31</v>
      </c>
      <c r="G33" s="9">
        <v>108.75</v>
      </c>
      <c r="H33" s="9">
        <v>1.72</v>
      </c>
      <c r="I33" s="9">
        <v>6.18</v>
      </c>
      <c r="J33" s="10">
        <v>11.66</v>
      </c>
    </row>
    <row r="34" spans="1:13" ht="15.75">
      <c r="A34" s="7"/>
      <c r="B34" s="8" t="s">
        <v>16</v>
      </c>
      <c r="C34" s="48">
        <v>58</v>
      </c>
      <c r="D34" s="49" t="s">
        <v>48</v>
      </c>
      <c r="E34" s="38" t="s">
        <v>35</v>
      </c>
      <c r="F34" s="63">
        <f>46.32*90/100</f>
        <v>41.688000000000002</v>
      </c>
      <c r="G34" s="9">
        <v>286</v>
      </c>
      <c r="H34" s="9">
        <v>17.8</v>
      </c>
      <c r="I34" s="9">
        <v>17.5</v>
      </c>
      <c r="J34" s="10">
        <v>14.3</v>
      </c>
    </row>
    <row r="35" spans="1:13" ht="15.75">
      <c r="A35" s="7"/>
      <c r="B35" s="8" t="s">
        <v>36</v>
      </c>
      <c r="C35" s="48">
        <v>7</v>
      </c>
      <c r="D35" s="49" t="s">
        <v>44</v>
      </c>
      <c r="E35" s="38" t="s">
        <v>62</v>
      </c>
      <c r="F35" s="63">
        <f>17.96*180/180</f>
        <v>17.96</v>
      </c>
      <c r="G35" s="9">
        <v>159.12</v>
      </c>
      <c r="H35" s="9">
        <v>3.74</v>
      </c>
      <c r="I35" s="9">
        <v>6.12</v>
      </c>
      <c r="J35" s="10">
        <v>22.28</v>
      </c>
      <c r="M35" s="1" t="s">
        <v>33</v>
      </c>
    </row>
    <row r="36" spans="1:13" ht="15.75">
      <c r="A36" s="7"/>
      <c r="B36" s="8" t="s">
        <v>25</v>
      </c>
      <c r="C36" s="48">
        <v>35</v>
      </c>
      <c r="D36" s="49" t="s">
        <v>45</v>
      </c>
      <c r="E36" s="38">
        <v>200</v>
      </c>
      <c r="F36" s="63">
        <v>7.44</v>
      </c>
      <c r="G36" s="9">
        <v>97</v>
      </c>
      <c r="H36" s="9">
        <v>0.68</v>
      </c>
      <c r="I36" s="9">
        <v>0.28000000000000003</v>
      </c>
      <c r="J36" s="10">
        <v>19.64</v>
      </c>
    </row>
    <row r="37" spans="1:13" ht="15.75">
      <c r="A37" s="7"/>
      <c r="B37" s="8" t="s">
        <v>19</v>
      </c>
      <c r="C37" s="48" t="s">
        <v>22</v>
      </c>
      <c r="D37" s="49" t="s">
        <v>26</v>
      </c>
      <c r="E37" s="38" t="s">
        <v>59</v>
      </c>
      <c r="F37" s="63">
        <v>2.37</v>
      </c>
      <c r="G37" s="9">
        <f>62.4*43/30</f>
        <v>89.44</v>
      </c>
      <c r="H37" s="9">
        <f>2.4*43/30</f>
        <v>3.44</v>
      </c>
      <c r="I37" s="9">
        <f>0.45*43/30</f>
        <v>0.64500000000000002</v>
      </c>
      <c r="J37" s="10">
        <f>11.37*43/30</f>
        <v>16.297000000000001</v>
      </c>
    </row>
    <row r="38" spans="1:13" ht="15.75">
      <c r="A38" s="7"/>
      <c r="B38" s="14" t="s">
        <v>17</v>
      </c>
      <c r="C38" s="50" t="s">
        <v>22</v>
      </c>
      <c r="D38" s="51" t="s">
        <v>23</v>
      </c>
      <c r="E38" s="39" t="s">
        <v>59</v>
      </c>
      <c r="F38" s="69">
        <f>40.71*0.04</f>
        <v>1.6284000000000001</v>
      </c>
      <c r="G38" s="11">
        <f>60*41/30</f>
        <v>82</v>
      </c>
      <c r="H38" s="11">
        <f>1.47*41/30</f>
        <v>2.0089999999999999</v>
      </c>
      <c r="I38" s="11">
        <f>0.3*41/30</f>
        <v>0.41</v>
      </c>
      <c r="J38" s="12">
        <f>13.44*41/30</f>
        <v>18.367999999999999</v>
      </c>
    </row>
    <row r="39" spans="1:13" ht="16.5" thickBot="1">
      <c r="A39" s="29"/>
      <c r="B39" s="30"/>
      <c r="C39" s="31"/>
      <c r="D39" s="31"/>
      <c r="E39" s="41"/>
      <c r="F39" s="70">
        <f>SUM(F32:F38)</f>
        <v>88.0214</v>
      </c>
      <c r="G39" s="32">
        <f>SUM(G32:G38)</f>
        <v>922.31</v>
      </c>
      <c r="H39" s="32">
        <f>SUM(H32:H38)</f>
        <v>30.053000000000001</v>
      </c>
      <c r="I39" s="32">
        <f>SUM(I32:I38)</f>
        <v>37.935000000000002</v>
      </c>
      <c r="J39" s="33">
        <f>SUM(J32:J38)</f>
        <v>102.54499999999999</v>
      </c>
    </row>
    <row r="40" spans="1:13">
      <c r="A40" s="22" t="s">
        <v>30</v>
      </c>
    </row>
    <row r="41" spans="1:13">
      <c r="A41" s="22" t="s">
        <v>34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9 F12 F28 F31 F14:F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Normal="100" workbookViewId="0">
      <selection activeCell="C13" sqref="C13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28515625" style="23" bestFit="1" customWidth="1"/>
    <col min="4" max="4" width="24.7109375" style="23" bestFit="1" customWidth="1"/>
    <col min="5" max="5" width="9.7109375" style="24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32" t="s">
        <v>61</v>
      </c>
      <c r="C1" s="133"/>
      <c r="D1" s="134"/>
      <c r="E1" s="24" t="s">
        <v>28</v>
      </c>
      <c r="F1" s="25"/>
      <c r="H1" s="23" t="s">
        <v>1</v>
      </c>
      <c r="I1" s="137">
        <v>44642</v>
      </c>
      <c r="J1" s="137"/>
    </row>
    <row r="2" spans="1:10" ht="15.75" thickBot="1">
      <c r="A2" s="94"/>
      <c r="B2" s="95" t="s">
        <v>31</v>
      </c>
      <c r="C2" s="94"/>
      <c r="D2" s="94"/>
      <c r="E2" s="96"/>
      <c r="F2" s="96"/>
      <c r="G2" s="94"/>
      <c r="H2" s="94"/>
      <c r="I2" s="94"/>
      <c r="J2" s="94"/>
    </row>
    <row r="3" spans="1:10">
      <c r="A3" s="107" t="s">
        <v>2</v>
      </c>
      <c r="B3" s="108" t="s">
        <v>3</v>
      </c>
      <c r="C3" s="108" t="s">
        <v>20</v>
      </c>
      <c r="D3" s="108" t="s">
        <v>4</v>
      </c>
      <c r="E3" s="108" t="s">
        <v>21</v>
      </c>
      <c r="F3" s="108" t="s">
        <v>5</v>
      </c>
      <c r="G3" s="108" t="s">
        <v>6</v>
      </c>
      <c r="H3" s="108" t="s">
        <v>7</v>
      </c>
      <c r="I3" s="108" t="s">
        <v>8</v>
      </c>
      <c r="J3" s="115" t="s">
        <v>9</v>
      </c>
    </row>
    <row r="4" spans="1:10" s="26" customFormat="1" ht="15.75">
      <c r="A4" s="135" t="s">
        <v>10</v>
      </c>
      <c r="B4" s="84" t="s">
        <v>11</v>
      </c>
      <c r="C4" s="89">
        <v>72</v>
      </c>
      <c r="D4" s="85" t="s">
        <v>38</v>
      </c>
      <c r="E4" s="102" t="s">
        <v>47</v>
      </c>
      <c r="F4" s="87">
        <f>8.36*140/150+56.69*40/50</f>
        <v>53.154666666666664</v>
      </c>
      <c r="G4" s="99">
        <v>294</v>
      </c>
      <c r="H4" s="99">
        <v>14.86</v>
      </c>
      <c r="I4" s="99">
        <v>16.579999999999998</v>
      </c>
      <c r="J4" s="116">
        <v>22.8</v>
      </c>
    </row>
    <row r="5" spans="1:10" s="26" customFormat="1" ht="15.75">
      <c r="A5" s="136"/>
      <c r="B5" s="84" t="s">
        <v>12</v>
      </c>
      <c r="C5" s="89">
        <v>20</v>
      </c>
      <c r="D5" s="85" t="s">
        <v>39</v>
      </c>
      <c r="E5" s="102">
        <v>200</v>
      </c>
      <c r="F5" s="87">
        <v>6.17</v>
      </c>
      <c r="G5" s="99">
        <v>1.4</v>
      </c>
      <c r="H5" s="99">
        <v>1.6</v>
      </c>
      <c r="I5" s="99">
        <v>12.36</v>
      </c>
      <c r="J5" s="116">
        <v>70</v>
      </c>
    </row>
    <row r="6" spans="1:10" ht="25.15" customHeight="1">
      <c r="A6" s="111"/>
      <c r="B6" s="83" t="s">
        <v>18</v>
      </c>
      <c r="C6" s="71" t="s">
        <v>22</v>
      </c>
      <c r="D6" s="72" t="s">
        <v>64</v>
      </c>
      <c r="E6" s="73" t="s">
        <v>65</v>
      </c>
      <c r="F6" s="74">
        <f>252*0.02*1.4</f>
        <v>7.0559999999999992</v>
      </c>
      <c r="G6" s="100">
        <f>190.76*20/60</f>
        <v>63.586666666666666</v>
      </c>
      <c r="H6" s="100">
        <f>3.22*20/60</f>
        <v>1.0733333333333335</v>
      </c>
      <c r="I6" s="100">
        <f>4.2*20/60</f>
        <v>1.4</v>
      </c>
      <c r="J6" s="112">
        <f>35.02*20/60</f>
        <v>11.673333333333336</v>
      </c>
    </row>
    <row r="7" spans="1:10" ht="15.75">
      <c r="A7" s="111"/>
      <c r="B7" s="83"/>
      <c r="C7" s="90" t="s">
        <v>22</v>
      </c>
      <c r="D7" s="86" t="s">
        <v>23</v>
      </c>
      <c r="E7" s="103">
        <v>29</v>
      </c>
      <c r="F7" s="97">
        <v>1.42</v>
      </c>
      <c r="G7" s="100">
        <f>40*21/20</f>
        <v>42</v>
      </c>
      <c r="H7" s="100">
        <f>0.98*21/20</f>
        <v>1.0289999999999999</v>
      </c>
      <c r="I7" s="100">
        <f>0.2*21/20</f>
        <v>0.21000000000000002</v>
      </c>
      <c r="J7" s="112">
        <f>8.95*21/20</f>
        <v>9.3974999999999991</v>
      </c>
    </row>
    <row r="8" spans="1:10" ht="15.75">
      <c r="A8" s="111"/>
      <c r="B8" s="83"/>
      <c r="C8" s="90" t="s">
        <v>22</v>
      </c>
      <c r="D8" s="86" t="s">
        <v>37</v>
      </c>
      <c r="E8" s="103">
        <v>30</v>
      </c>
      <c r="F8" s="97">
        <v>2.2000000000000002</v>
      </c>
      <c r="G8" s="100">
        <f>41.6*22/20</f>
        <v>45.760000000000005</v>
      </c>
      <c r="H8" s="100">
        <f>1.6*22/20</f>
        <v>1.7600000000000002</v>
      </c>
      <c r="I8" s="100">
        <f>0.03*22/20</f>
        <v>3.2999999999999995E-2</v>
      </c>
      <c r="J8" s="112">
        <f>8.02*22/20</f>
        <v>8.8219999999999992</v>
      </c>
    </row>
    <row r="9" spans="1:10" ht="16.5" thickBot="1">
      <c r="A9" s="117"/>
      <c r="B9" s="91"/>
      <c r="C9" s="92"/>
      <c r="D9" s="93"/>
      <c r="E9" s="104"/>
      <c r="F9" s="98">
        <f>SUM(F4:F8)</f>
        <v>70.000666666666675</v>
      </c>
      <c r="G9" s="101">
        <f>SUM(G4:G8)</f>
        <v>446.74666666666661</v>
      </c>
      <c r="H9" s="101">
        <f>SUM(H4:H8)</f>
        <v>20.322333333333336</v>
      </c>
      <c r="I9" s="101">
        <f>SUM(I4:I8)</f>
        <v>30.582999999999998</v>
      </c>
      <c r="J9" s="114">
        <f>SUM(J4:J8)</f>
        <v>122.69283333333333</v>
      </c>
    </row>
    <row r="10" spans="1:10" ht="15.6" customHeight="1">
      <c r="A10" s="107"/>
      <c r="B10" s="108" t="s">
        <v>14</v>
      </c>
      <c r="C10" s="109">
        <v>1</v>
      </c>
      <c r="D10" s="127" t="s">
        <v>49</v>
      </c>
      <c r="E10" s="118">
        <v>35</v>
      </c>
      <c r="F10" s="119">
        <f>22.68*35/60</f>
        <v>13.229999999999999</v>
      </c>
      <c r="G10" s="120">
        <v>43.75</v>
      </c>
      <c r="H10" s="120">
        <v>0.28999999999999998</v>
      </c>
      <c r="I10" s="120">
        <v>2.98</v>
      </c>
      <c r="J10" s="121">
        <v>9.6</v>
      </c>
    </row>
    <row r="11" spans="1:10" ht="30">
      <c r="A11" s="111"/>
      <c r="B11" s="83" t="s">
        <v>11</v>
      </c>
      <c r="C11" s="90">
        <v>72</v>
      </c>
      <c r="D11" s="126" t="s">
        <v>38</v>
      </c>
      <c r="E11" s="103" t="s">
        <v>47</v>
      </c>
      <c r="F11" s="87">
        <f>8.36*140/150+56.69*40/50</f>
        <v>53.154666666666664</v>
      </c>
      <c r="G11" s="100">
        <v>108.75</v>
      </c>
      <c r="H11" s="100">
        <v>1.72</v>
      </c>
      <c r="I11" s="100">
        <v>6.18</v>
      </c>
      <c r="J11" s="112">
        <v>11.66</v>
      </c>
    </row>
    <row r="12" spans="1:10" ht="20.45" customHeight="1">
      <c r="A12" s="111"/>
      <c r="B12" s="83" t="s">
        <v>25</v>
      </c>
      <c r="C12" s="90">
        <v>35</v>
      </c>
      <c r="D12" s="86" t="s">
        <v>45</v>
      </c>
      <c r="E12" s="103">
        <v>200</v>
      </c>
      <c r="F12" s="88">
        <v>10.41</v>
      </c>
      <c r="G12" s="100">
        <v>97</v>
      </c>
      <c r="H12" s="100">
        <v>0.68</v>
      </c>
      <c r="I12" s="100">
        <v>0.28000000000000003</v>
      </c>
      <c r="J12" s="112">
        <v>19.64</v>
      </c>
    </row>
    <row r="13" spans="1:10" ht="15.75">
      <c r="A13" s="111"/>
      <c r="B13" s="83" t="s">
        <v>19</v>
      </c>
      <c r="C13" s="90" t="s">
        <v>22</v>
      </c>
      <c r="D13" s="86" t="s">
        <v>26</v>
      </c>
      <c r="E13" s="103">
        <v>27</v>
      </c>
      <c r="F13" s="97">
        <f>72*0.027</f>
        <v>1.944</v>
      </c>
      <c r="G13" s="100">
        <f>41.6</f>
        <v>41.6</v>
      </c>
      <c r="H13" s="100">
        <f>1.6*22/20</f>
        <v>1.7600000000000002</v>
      </c>
      <c r="I13" s="100">
        <f>0.03</f>
        <v>0.03</v>
      </c>
      <c r="J13" s="112">
        <f>8.02</f>
        <v>8.02</v>
      </c>
    </row>
    <row r="14" spans="1:10" ht="15.75">
      <c r="A14" s="111"/>
      <c r="B14" s="83" t="s">
        <v>17</v>
      </c>
      <c r="C14" s="90" t="s">
        <v>22</v>
      </c>
      <c r="D14" s="86" t="s">
        <v>23</v>
      </c>
      <c r="E14" s="103">
        <v>26</v>
      </c>
      <c r="F14" s="97">
        <v>1.26</v>
      </c>
      <c r="G14" s="100">
        <f>40</f>
        <v>40</v>
      </c>
      <c r="H14" s="100">
        <f>0.98</f>
        <v>0.98</v>
      </c>
      <c r="I14" s="100">
        <f>0.2</f>
        <v>0.2</v>
      </c>
      <c r="J14" s="112">
        <f>8.95</f>
        <v>8.9499999999999993</v>
      </c>
    </row>
    <row r="15" spans="1:10" ht="16.5" thickBot="1">
      <c r="A15" s="117"/>
      <c r="B15" s="91"/>
      <c r="C15" s="92"/>
      <c r="D15" s="93"/>
      <c r="E15" s="104"/>
      <c r="F15" s="98">
        <f>SUM(F10:F14)</f>
        <v>79.998666666666665</v>
      </c>
      <c r="G15" s="101">
        <f>SUM(G10:G14)</f>
        <v>331.1</v>
      </c>
      <c r="H15" s="101">
        <f>SUM(H10:H14)</f>
        <v>5.43</v>
      </c>
      <c r="I15" s="101">
        <f>SUM(I10:I14)</f>
        <v>9.6699999999999982</v>
      </c>
      <c r="J15" s="114">
        <f>SUM(J10:J14)</f>
        <v>57.870000000000005</v>
      </c>
    </row>
    <row r="16" spans="1:10" ht="45">
      <c r="A16" s="107"/>
      <c r="B16" s="108" t="s">
        <v>50</v>
      </c>
      <c r="C16" s="109">
        <v>33</v>
      </c>
      <c r="D16" s="47" t="s">
        <v>60</v>
      </c>
      <c r="E16" s="35" t="s">
        <v>63</v>
      </c>
      <c r="F16" s="110">
        <f>13.5*235/250+2.32+7.36*1.5</f>
        <v>26.05</v>
      </c>
      <c r="G16" s="5">
        <v>108.75</v>
      </c>
      <c r="H16" s="5">
        <v>1.72</v>
      </c>
      <c r="I16" s="5">
        <v>6.18</v>
      </c>
      <c r="J16" s="6">
        <v>11.66</v>
      </c>
    </row>
    <row r="17" spans="1:10" ht="30">
      <c r="A17" s="111"/>
      <c r="B17" s="83" t="s">
        <v>11</v>
      </c>
      <c r="C17" s="90">
        <v>72</v>
      </c>
      <c r="D17" s="126" t="s">
        <v>38</v>
      </c>
      <c r="E17" s="103" t="s">
        <v>47</v>
      </c>
      <c r="F17" s="87">
        <f>8.36*140/150+56.69*40/50</f>
        <v>53.154666666666664</v>
      </c>
      <c r="G17" s="100">
        <v>108.75</v>
      </c>
      <c r="H17" s="100">
        <v>1.72</v>
      </c>
      <c r="I17" s="100">
        <v>6.18</v>
      </c>
      <c r="J17" s="112">
        <v>11.66</v>
      </c>
    </row>
    <row r="18" spans="1:10" ht="15.75">
      <c r="A18" s="111"/>
      <c r="B18" s="83" t="s">
        <v>25</v>
      </c>
      <c r="C18" s="90">
        <v>35</v>
      </c>
      <c r="D18" s="86" t="s">
        <v>45</v>
      </c>
      <c r="E18" s="103">
        <v>200</v>
      </c>
      <c r="F18" s="105">
        <v>10.41</v>
      </c>
      <c r="G18" s="100">
        <v>97</v>
      </c>
      <c r="H18" s="100">
        <f>0.68</f>
        <v>0.68</v>
      </c>
      <c r="I18" s="100">
        <v>0.28000000000000003</v>
      </c>
      <c r="J18" s="112">
        <v>19.64</v>
      </c>
    </row>
    <row r="19" spans="1:10" ht="15.75">
      <c r="A19" s="111"/>
      <c r="B19" s="83" t="s">
        <v>19</v>
      </c>
      <c r="C19" s="90" t="s">
        <v>22</v>
      </c>
      <c r="D19" s="86" t="s">
        <v>26</v>
      </c>
      <c r="E19" s="103">
        <v>41</v>
      </c>
      <c r="F19" s="106">
        <v>3.13</v>
      </c>
      <c r="G19" s="100">
        <f>41.6*36/20</f>
        <v>74.88000000000001</v>
      </c>
      <c r="H19" s="100">
        <f>1.6*36/20</f>
        <v>2.88</v>
      </c>
      <c r="I19" s="100">
        <f>0.03*36/20</f>
        <v>5.4000000000000006E-2</v>
      </c>
      <c r="J19" s="112">
        <f>8.02*36/20</f>
        <v>14.435999999999998</v>
      </c>
    </row>
    <row r="20" spans="1:10" ht="15.75">
      <c r="A20" s="111"/>
      <c r="B20" s="83" t="s">
        <v>17</v>
      </c>
      <c r="C20" s="90" t="s">
        <v>22</v>
      </c>
      <c r="D20" s="86" t="s">
        <v>23</v>
      </c>
      <c r="E20" s="103">
        <v>41</v>
      </c>
      <c r="F20" s="106">
        <v>2.2599999999999998</v>
      </c>
      <c r="G20" s="100">
        <f>40*35/20</f>
        <v>70</v>
      </c>
      <c r="H20" s="100">
        <f>0.98*35/20</f>
        <v>1.7149999999999999</v>
      </c>
      <c r="I20" s="100">
        <f>0.2*35/20</f>
        <v>0.35</v>
      </c>
      <c r="J20" s="112">
        <f>8.95*35/20</f>
        <v>15.6625</v>
      </c>
    </row>
    <row r="21" spans="1:10" ht="16.5" thickBot="1">
      <c r="A21" s="122"/>
      <c r="B21" s="123"/>
      <c r="C21" s="123"/>
      <c r="D21" s="123"/>
      <c r="E21" s="124"/>
      <c r="F21" s="113">
        <f>SUM(F16:F20)</f>
        <v>95.004666666666665</v>
      </c>
      <c r="G21" s="101">
        <f>SUM(G16:G20)</f>
        <v>459.38</v>
      </c>
      <c r="H21" s="101">
        <f>SUM(H16:H20)</f>
        <v>8.7149999999999999</v>
      </c>
      <c r="I21" s="101">
        <f>SUM(I16:I20)</f>
        <v>13.043999999999999</v>
      </c>
      <c r="J21" s="114">
        <f>SUM(J16:J20)</f>
        <v>73.058499999999995</v>
      </c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1" customFormat="1" ht="15.6" customHeight="1">
      <c r="A23" s="23"/>
      <c r="B23" s="23"/>
      <c r="C23" s="23"/>
      <c r="D23" s="23"/>
      <c r="E23" s="24"/>
      <c r="F23" s="24"/>
      <c r="G23" s="23"/>
      <c r="H23" s="23"/>
      <c r="I23" s="23"/>
      <c r="J23" s="23"/>
    </row>
    <row r="24" spans="1:10" s="1" customFormat="1" ht="15.75">
      <c r="A24" s="125" t="s">
        <v>52</v>
      </c>
      <c r="B24" s="125"/>
      <c r="C24" s="125"/>
      <c r="D24" s="125"/>
      <c r="E24" s="24"/>
      <c r="F24" s="24"/>
      <c r="G24" s="23"/>
      <c r="H24" s="23"/>
      <c r="I24" s="23"/>
      <c r="J24" s="23"/>
    </row>
    <row r="25" spans="1:10" s="1" customFormat="1" ht="15.75">
      <c r="A25" s="125" t="s">
        <v>53</v>
      </c>
      <c r="B25" s="125"/>
      <c r="C25" s="125"/>
      <c r="D25" s="125"/>
      <c r="E25" s="24"/>
      <c r="F25" s="24"/>
      <c r="G25" s="23"/>
      <c r="H25" s="23"/>
      <c r="I25" s="23"/>
      <c r="J25" s="23"/>
    </row>
    <row r="26" spans="1:10" s="1" customFormat="1">
      <c r="A26" s="23"/>
      <c r="B26" s="23"/>
      <c r="C26" s="23"/>
      <c r="D26" s="23"/>
      <c r="E26" s="24"/>
      <c r="F26" s="24"/>
      <c r="G26" s="23"/>
      <c r="H26" s="23"/>
      <c r="I26" s="23"/>
      <c r="J26" s="23"/>
    </row>
    <row r="27" spans="1:10" s="1" customFormat="1">
      <c r="A27" s="23"/>
      <c r="B27" s="23"/>
      <c r="C27" s="23"/>
      <c r="D27" s="23"/>
      <c r="E27" s="24"/>
      <c r="F27" s="24"/>
      <c r="G27" s="23"/>
      <c r="H27" s="23"/>
      <c r="I27" s="23"/>
      <c r="J27" s="23"/>
    </row>
  </sheetData>
  <mergeCells count="3">
    <mergeCell ref="B1:D1"/>
    <mergeCell ref="A4:A5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2022-03-18T02:53:39Z</cp:lastPrinted>
  <dcterms:created xsi:type="dcterms:W3CDTF">2015-06-05T18:19:34Z</dcterms:created>
  <dcterms:modified xsi:type="dcterms:W3CDTF">2022-03-18T04:29:45Z</dcterms:modified>
</cp:coreProperties>
</file>