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/>
  <c r="F21"/>
  <c r="F23"/>
  <c r="F13"/>
  <c r="F12"/>
  <c r="F20"/>
  <c r="F19"/>
  <c r="F16"/>
  <c r="F15"/>
  <c r="F6"/>
  <c r="F9"/>
  <c r="F10"/>
  <c r="F40" i="1"/>
  <c r="F37"/>
  <c r="F35"/>
  <c r="F36"/>
  <c r="F26"/>
  <c r="F29"/>
  <c r="F30"/>
  <c r="F28"/>
  <c r="F19"/>
  <c r="F15"/>
  <c r="F17"/>
  <c r="F16"/>
  <c r="F9"/>
  <c r="F10"/>
  <c r="J26" i="2" l="1"/>
  <c r="I26"/>
  <c r="H26"/>
  <c r="G26"/>
  <c r="J18"/>
  <c r="I18"/>
  <c r="H18"/>
  <c r="G18"/>
  <c r="J11"/>
  <c r="I11"/>
  <c r="H11"/>
  <c r="G11"/>
  <c r="F22"/>
  <c r="F14"/>
  <c r="F26" l="1"/>
  <c r="J25" l="1"/>
  <c r="J24"/>
  <c r="I25"/>
  <c r="I24"/>
  <c r="H25"/>
  <c r="H24"/>
  <c r="G25"/>
  <c r="G24"/>
  <c r="J17"/>
  <c r="J16"/>
  <c r="I17"/>
  <c r="I16"/>
  <c r="H17"/>
  <c r="H16"/>
  <c r="G17"/>
  <c r="G16"/>
  <c r="J7"/>
  <c r="J6"/>
  <c r="I7"/>
  <c r="I6"/>
  <c r="H7"/>
  <c r="H6"/>
  <c r="G7"/>
  <c r="G6"/>
  <c r="J10"/>
  <c r="I10"/>
  <c r="H10"/>
  <c r="G10"/>
  <c r="F11" l="1"/>
  <c r="J40" i="1"/>
  <c r="J39"/>
  <c r="J41" s="1"/>
  <c r="I40"/>
  <c r="I39"/>
  <c r="H40"/>
  <c r="H39"/>
  <c r="G40"/>
  <c r="G39"/>
  <c r="J35"/>
  <c r="I35"/>
  <c r="H35"/>
  <c r="H41" s="1"/>
  <c r="G35"/>
  <c r="J29"/>
  <c r="I29"/>
  <c r="H29"/>
  <c r="G29"/>
  <c r="J27"/>
  <c r="J26"/>
  <c r="J31" s="1"/>
  <c r="I27"/>
  <c r="I26"/>
  <c r="H27"/>
  <c r="H26"/>
  <c r="G27"/>
  <c r="G26"/>
  <c r="G41"/>
  <c r="J34"/>
  <c r="I34"/>
  <c r="H34"/>
  <c r="G34"/>
  <c r="F34"/>
  <c r="J30"/>
  <c r="I30"/>
  <c r="H30"/>
  <c r="G30"/>
  <c r="G31" s="1"/>
  <c r="F31"/>
  <c r="J20"/>
  <c r="J19"/>
  <c r="I20"/>
  <c r="I19"/>
  <c r="H20"/>
  <c r="H19"/>
  <c r="G20"/>
  <c r="G19"/>
  <c r="G14"/>
  <c r="J10"/>
  <c r="I10"/>
  <c r="H10"/>
  <c r="G10"/>
  <c r="J7"/>
  <c r="J6"/>
  <c r="I7"/>
  <c r="I6"/>
  <c r="H7"/>
  <c r="H6"/>
  <c r="G7"/>
  <c r="G6"/>
  <c r="I41" l="1"/>
  <c r="G21"/>
  <c r="J11"/>
  <c r="F41"/>
  <c r="F11"/>
  <c r="H11"/>
  <c r="H31"/>
  <c r="I31"/>
  <c r="G11"/>
  <c r="I11"/>
  <c r="J21"/>
  <c r="I21"/>
  <c r="H21"/>
  <c r="J14"/>
  <c r="I14"/>
  <c r="H14"/>
  <c r="F14" l="1"/>
  <c r="F21" l="1"/>
  <c r="F18" i="2" l="1"/>
</calcChain>
</file>

<file path=xl/sharedStrings.xml><?xml version="1.0" encoding="utf-8"?>
<sst xmlns="http://schemas.openxmlformats.org/spreadsheetml/2006/main" count="180" uniqueCount="65">
  <si>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</si>
  <si>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</si>
  <si>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</si>
  <si>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</si>
  <si>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</si>
  <si>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</si>
  <si>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</si>
  <si>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</si>
  <si>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</si>
  <si>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</si>
  <si>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</si>
  <si>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</si>
  <si>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</si>
  <si>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</si>
  <si>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</si>
  <si>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</si>
  <si>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</si>
  <si>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</si>
  <si>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</si>
  <si>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</si>
  <si>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</si>
  <si>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</si>
  <si>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</si>
  <si>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</si>
  <si>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</si>
  <si>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</si>
  <si>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</si>
  <si>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</si>
  <si>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</si>
  <si>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</si>
  <si>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</si>
  <si>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</si>
  <si>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</si>
  <si>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</si>
  <si>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</si>
  <si>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Каша манная молочная жидкая</t>
  </si>
  <si>
    <t>200</t>
  </si>
  <si>
    <t>Какао с молоком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</si>
  <si>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</si>
  <si>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</si>
  <si>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</si>
  <si>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</si>
  <si>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</si>
  <si>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</si>
  <si>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Суп картофельный с мак.изделиями с мясом птицы</t>
  </si>
  <si>
    <t>80</t>
  </si>
  <si>
    <t>Тефтели</t>
  </si>
  <si>
    <t>гарнир</t>
  </si>
  <si>
    <t>100/10</t>
  </si>
  <si>
    <t>Сырники из творога запеч. с молоком сгущенным</t>
  </si>
  <si>
    <t>115/15</t>
  </si>
  <si>
    <t>Соус сметанный с томатом</t>
  </si>
  <si>
    <t>35</t>
  </si>
  <si>
    <t>240/10</t>
  </si>
  <si>
    <t>31</t>
  </si>
  <si>
    <t>130/40</t>
  </si>
  <si>
    <t>70</t>
  </si>
  <si>
    <t>МБОУ Элитовская СОШ</t>
  </si>
  <si>
    <t>Творожное печенье</t>
  </si>
  <si>
    <t>50</t>
  </si>
  <si>
    <t>36</t>
  </si>
  <si>
    <t>140/50</t>
  </si>
  <si>
    <t>Пюре картофельное</t>
  </si>
  <si>
    <t>90</t>
  </si>
  <si>
    <t>140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</si>
</sst>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0" fillId="0" borderId="0" xfId="0" applyFill="1" applyBorder="1"/>
    <xf numFmtId="0" fontId="3" fillId="0" borderId="4" xfId="0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3"/>
  <sheetViews>
    <sheetView tabSelected="1" zoomScaleNormal="100" workbookViewId="0">
      <selection activeCell="E8" sqref="E8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9.7109375" style="20" customWidth="1"/>
    <col min="6" max="6" width="7.7109375" style="20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17" t="s">
        <v>57</v>
      </c>
      <c r="C1" s="118"/>
      <c r="D1" s="119"/>
      <c r="E1" s="20" t="s">
        <v>29</v>
      </c>
      <c r="F1" s="19"/>
      <c r="H1" s="1" t="s">
        <v>1</v>
      </c>
      <c r="I1" s="124">
        <v>44551</v>
      </c>
      <c r="J1" s="124"/>
    </row>
    <row r="2" spans="1:10" ht="15.75" thickBot="1">
      <c r="B2" s="2" t="s">
        <v>28</v>
      </c>
    </row>
    <row r="3" spans="1:10" s="26" customFormat="1" ht="30.75" thickBot="1">
      <c r="A3" s="22" t="s">
        <v>2</v>
      </c>
      <c r="B3" s="23" t="s">
        <v>3</v>
      </c>
      <c r="C3" s="23" t="s">
        <v>20</v>
      </c>
      <c r="D3" s="23" t="s">
        <v>4</v>
      </c>
      <c r="E3" s="61" t="s">
        <v>21</v>
      </c>
      <c r="F3" s="61" t="s">
        <v>5</v>
      </c>
      <c r="G3" s="24" t="s">
        <v>6</v>
      </c>
      <c r="H3" s="23" t="s">
        <v>7</v>
      </c>
      <c r="I3" s="23" t="s">
        <v>8</v>
      </c>
      <c r="J3" s="25" t="s">
        <v>9</v>
      </c>
    </row>
    <row r="4" spans="1:10" ht="30">
      <c r="A4" s="6" t="s">
        <v>10</v>
      </c>
      <c r="B4" s="39" t="s">
        <v>11</v>
      </c>
      <c r="C4" s="70">
        <v>9</v>
      </c>
      <c r="D4" s="71" t="s">
        <v>35</v>
      </c>
      <c r="E4" s="62" t="s">
        <v>36</v>
      </c>
      <c r="F4" s="100">
        <v>13.33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75">
      <c r="A5" s="10"/>
      <c r="B5" s="41" t="s">
        <v>12</v>
      </c>
      <c r="C5" s="72">
        <v>36</v>
      </c>
      <c r="D5" s="73" t="s">
        <v>37</v>
      </c>
      <c r="E5" s="63">
        <v>200</v>
      </c>
      <c r="F5" s="97">
        <v>11.46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75">
      <c r="A6" s="10"/>
      <c r="B6" s="47" t="s">
        <v>18</v>
      </c>
      <c r="C6" s="72" t="s">
        <v>22</v>
      </c>
      <c r="D6" s="73" t="s">
        <v>23</v>
      </c>
      <c r="E6" s="63">
        <v>33</v>
      </c>
      <c r="F6" s="97">
        <v>1.33</v>
      </c>
      <c r="G6" s="12">
        <f>40*20/20</f>
        <v>40</v>
      </c>
      <c r="H6" s="12">
        <f>0.98*20/20</f>
        <v>0.98000000000000009</v>
      </c>
      <c r="I6" s="12">
        <f>0.2*20/20</f>
        <v>0.2</v>
      </c>
      <c r="J6" s="13">
        <f>8.95*20/20</f>
        <v>8.9499999999999993</v>
      </c>
    </row>
    <row r="7" spans="1:10" ht="15.75">
      <c r="A7" s="10"/>
      <c r="B7" s="80"/>
      <c r="C7" s="72" t="s">
        <v>22</v>
      </c>
      <c r="D7" s="73" t="s">
        <v>38</v>
      </c>
      <c r="E7" s="63">
        <v>34</v>
      </c>
      <c r="F7" s="97">
        <v>2.64</v>
      </c>
      <c r="G7" s="12">
        <f>41.6*20/20</f>
        <v>41.6</v>
      </c>
      <c r="H7" s="12">
        <f>1.6*20/20</f>
        <v>1.6</v>
      </c>
      <c r="I7" s="12">
        <f>0.03*20/20</f>
        <v>0.03</v>
      </c>
      <c r="J7" s="13">
        <f>8.02*20/20</f>
        <v>8.02</v>
      </c>
    </row>
    <row r="8" spans="1:10" ht="30">
      <c r="A8" s="10"/>
      <c r="B8" s="106" t="s">
        <v>24</v>
      </c>
      <c r="C8" s="72">
        <v>3</v>
      </c>
      <c r="D8" s="73" t="s">
        <v>39</v>
      </c>
      <c r="E8" s="63">
        <v>10</v>
      </c>
      <c r="F8" s="97">
        <v>8.2899999999999991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>
      <c r="A9" s="10"/>
      <c r="B9" s="96"/>
      <c r="C9" s="105">
        <v>6</v>
      </c>
      <c r="D9" s="73" t="s">
        <v>40</v>
      </c>
      <c r="E9" s="63">
        <v>10</v>
      </c>
      <c r="F9" s="97">
        <f>8.61*10/12</f>
        <v>7.1749999999999998</v>
      </c>
      <c r="G9" s="17">
        <v>36</v>
      </c>
      <c r="H9" s="17">
        <v>1.36</v>
      </c>
      <c r="I9" s="17">
        <v>2.76</v>
      </c>
      <c r="J9" s="55">
        <v>0.31</v>
      </c>
    </row>
    <row r="10" spans="1:10" ht="15.75">
      <c r="A10" s="10"/>
      <c r="B10" s="96"/>
      <c r="C10" s="105" t="s">
        <v>22</v>
      </c>
      <c r="D10" s="73" t="s">
        <v>58</v>
      </c>
      <c r="E10" s="63">
        <v>38</v>
      </c>
      <c r="F10" s="97">
        <f>114.6*0.038</f>
        <v>4.3548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>
      <c r="A11" s="85"/>
      <c r="B11" s="86"/>
      <c r="C11" s="87"/>
      <c r="D11" s="88"/>
      <c r="E11" s="89"/>
      <c r="F11" s="101">
        <f>SUM(F4:F10)</f>
        <v>48.579799999999992</v>
      </c>
      <c r="G11" s="90">
        <f>SUM(G4:G10)</f>
        <v>579.78</v>
      </c>
      <c r="H11" s="90">
        <f t="shared" ref="H11:J11" si="0">SUM(H4:H10)</f>
        <v>15.89</v>
      </c>
      <c r="I11" s="90">
        <f t="shared" si="0"/>
        <v>22.25</v>
      </c>
      <c r="J11" s="90">
        <f t="shared" si="0"/>
        <v>77.510000000000005</v>
      </c>
    </row>
    <row r="12" spans="1:10" ht="15.75">
      <c r="A12" s="6" t="s">
        <v>25</v>
      </c>
      <c r="B12" s="7"/>
      <c r="C12" s="74">
        <v>30</v>
      </c>
      <c r="D12" s="75" t="s">
        <v>41</v>
      </c>
      <c r="E12" s="64">
        <v>200</v>
      </c>
      <c r="F12" s="100">
        <v>3.4</v>
      </c>
      <c r="G12" s="8">
        <v>43</v>
      </c>
      <c r="H12" s="8">
        <v>0.06</v>
      </c>
      <c r="I12" s="8">
        <v>0.01</v>
      </c>
      <c r="J12" s="9">
        <v>10.220000000000001</v>
      </c>
    </row>
    <row r="13" spans="1:10" ht="45">
      <c r="A13" s="10"/>
      <c r="B13" s="14"/>
      <c r="C13" s="76">
        <v>31</v>
      </c>
      <c r="D13" s="77" t="s">
        <v>49</v>
      </c>
      <c r="E13" s="65" t="s">
        <v>48</v>
      </c>
      <c r="F13" s="97">
        <v>33.04</v>
      </c>
      <c r="G13" s="12">
        <v>400.13</v>
      </c>
      <c r="H13" s="12">
        <v>22.24</v>
      </c>
      <c r="I13" s="12">
        <v>17.73</v>
      </c>
      <c r="J13" s="13">
        <v>137.9</v>
      </c>
    </row>
    <row r="14" spans="1:10" ht="16.5" thickBot="1">
      <c r="A14" s="81"/>
      <c r="B14" s="57"/>
      <c r="C14" s="82"/>
      <c r="D14" s="83"/>
      <c r="E14" s="84"/>
      <c r="F14" s="102">
        <f>SUM(F12:F13)</f>
        <v>36.44</v>
      </c>
      <c r="G14" s="98">
        <f>SUM(G12:G13)</f>
        <v>443.13</v>
      </c>
      <c r="H14" s="98">
        <f t="shared" ref="H14:J14" si="1">SUM(H12:H13)</f>
        <v>22.299999999999997</v>
      </c>
      <c r="I14" s="98">
        <f t="shared" si="1"/>
        <v>17.740000000000002</v>
      </c>
      <c r="J14" s="99">
        <f t="shared" si="1"/>
        <v>148.12</v>
      </c>
    </row>
    <row r="15" spans="1:10" ht="15.75">
      <c r="A15" s="6" t="s">
        <v>13</v>
      </c>
      <c r="B15" s="7" t="s">
        <v>14</v>
      </c>
      <c r="C15" s="74">
        <v>4</v>
      </c>
      <c r="D15" s="75" t="s">
        <v>34</v>
      </c>
      <c r="E15" s="62" t="s">
        <v>59</v>
      </c>
      <c r="F15" s="100">
        <f>21.82*50/60</f>
        <v>18.183333333333334</v>
      </c>
      <c r="G15" s="8">
        <v>8.4</v>
      </c>
      <c r="H15" s="8">
        <v>0.48</v>
      </c>
      <c r="I15" s="8">
        <v>0.06</v>
      </c>
      <c r="J15" s="9">
        <v>1.5</v>
      </c>
    </row>
    <row r="16" spans="1:10" ht="45">
      <c r="A16" s="10"/>
      <c r="B16" s="11" t="s">
        <v>15</v>
      </c>
      <c r="C16" s="76">
        <v>40</v>
      </c>
      <c r="D16" s="77" t="s">
        <v>44</v>
      </c>
      <c r="E16" s="65" t="s">
        <v>53</v>
      </c>
      <c r="F16" s="97">
        <f>7.28*240/250+5.24*1</f>
        <v>12.2288</v>
      </c>
      <c r="G16" s="12">
        <v>132.5</v>
      </c>
      <c r="H16" s="12">
        <v>2.65</v>
      </c>
      <c r="I16" s="12">
        <v>2.78</v>
      </c>
      <c r="J16" s="13">
        <v>24.23</v>
      </c>
    </row>
    <row r="17" spans="1:10" ht="30">
      <c r="A17" s="10"/>
      <c r="B17" s="11" t="s">
        <v>16</v>
      </c>
      <c r="C17" s="76">
        <v>48</v>
      </c>
      <c r="D17" s="77" t="s">
        <v>42</v>
      </c>
      <c r="E17" s="65" t="s">
        <v>55</v>
      </c>
      <c r="F17" s="97">
        <f>14.64*40/37+10.85*130/113</f>
        <v>28.309327911982777</v>
      </c>
      <c r="G17" s="12">
        <v>167.25</v>
      </c>
      <c r="H17" s="12">
        <v>9.2100000000000009</v>
      </c>
      <c r="I17" s="12">
        <v>9.8000000000000007</v>
      </c>
      <c r="J17" s="13">
        <v>8.6300000000000008</v>
      </c>
    </row>
    <row r="18" spans="1:10" ht="15.75">
      <c r="A18" s="10"/>
      <c r="B18" s="11" t="s">
        <v>26</v>
      </c>
      <c r="C18" s="76">
        <v>25</v>
      </c>
      <c r="D18" s="77" t="s">
        <v>43</v>
      </c>
      <c r="E18" s="65">
        <v>200</v>
      </c>
      <c r="F18" s="97">
        <v>10.55</v>
      </c>
      <c r="G18" s="12">
        <v>136</v>
      </c>
      <c r="H18" s="12">
        <v>0.6</v>
      </c>
      <c r="I18" s="12">
        <v>0</v>
      </c>
      <c r="J18" s="13">
        <v>33</v>
      </c>
    </row>
    <row r="19" spans="1:10" ht="15.75">
      <c r="A19" s="10"/>
      <c r="B19" s="11" t="s">
        <v>19</v>
      </c>
      <c r="C19" s="76" t="s">
        <v>22</v>
      </c>
      <c r="D19" s="77" t="s">
        <v>27</v>
      </c>
      <c r="E19" s="65" t="s">
        <v>60</v>
      </c>
      <c r="F19" s="97">
        <f>60*0.036</f>
        <v>2.1599999999999997</v>
      </c>
      <c r="G19" s="12">
        <f>62.4*31/30</f>
        <v>64.47999999999999</v>
      </c>
      <c r="H19" s="12">
        <f>2.4*31/30</f>
        <v>2.4799999999999995</v>
      </c>
      <c r="I19" s="12">
        <f>0.45*31/30</f>
        <v>0.46500000000000002</v>
      </c>
      <c r="J19" s="13">
        <f>11.37*31/30</f>
        <v>11.748999999999999</v>
      </c>
    </row>
    <row r="20" spans="1:10" ht="15.75">
      <c r="A20" s="10"/>
      <c r="B20" s="18" t="s">
        <v>17</v>
      </c>
      <c r="C20" s="78" t="s">
        <v>22</v>
      </c>
      <c r="D20" s="79" t="s">
        <v>23</v>
      </c>
      <c r="E20" s="66" t="s">
        <v>60</v>
      </c>
      <c r="F20" s="103">
        <v>1.45</v>
      </c>
      <c r="G20" s="15">
        <f>60*31/30</f>
        <v>62</v>
      </c>
      <c r="H20" s="15">
        <f>1.47*31/30</f>
        <v>1.5189999999999999</v>
      </c>
      <c r="I20" s="15">
        <f>0.3*31/30</f>
        <v>0.30999999999999994</v>
      </c>
      <c r="J20" s="16">
        <f>13.44*31/30</f>
        <v>13.888</v>
      </c>
    </row>
    <row r="21" spans="1:10" ht="16.5" thickBot="1">
      <c r="A21" s="56"/>
      <c r="B21" s="57"/>
      <c r="C21" s="58"/>
      <c r="D21" s="58"/>
      <c r="E21" s="69"/>
      <c r="F21" s="104">
        <f>SUM(F15:F20)</f>
        <v>72.881461245316103</v>
      </c>
      <c r="G21" s="59">
        <f>SUM(G15:G20)</f>
        <v>570.63</v>
      </c>
      <c r="H21" s="59">
        <f>SUM(H15:H20)</f>
        <v>16.938999999999997</v>
      </c>
      <c r="I21" s="59">
        <f>SUM(I15:I20)</f>
        <v>13.415000000000001</v>
      </c>
      <c r="J21" s="60">
        <f>SUM(J15:J20)</f>
        <v>92.997</v>
      </c>
    </row>
    <row r="22" spans="1:10" ht="16.5" thickBot="1">
      <c r="B22" s="2" t="s">
        <v>30</v>
      </c>
      <c r="E22" s="67"/>
      <c r="F22" s="67"/>
    </row>
    <row r="23" spans="1:10" ht="30.75" thickBot="1">
      <c r="A23" s="3" t="s">
        <v>2</v>
      </c>
      <c r="B23" s="4" t="s">
        <v>3</v>
      </c>
      <c r="C23" s="4" t="s">
        <v>20</v>
      </c>
      <c r="D23" s="4" t="s">
        <v>4</v>
      </c>
      <c r="E23" s="68" t="s">
        <v>21</v>
      </c>
      <c r="F23" s="68" t="s">
        <v>5</v>
      </c>
      <c r="G23" s="21" t="s">
        <v>6</v>
      </c>
      <c r="H23" s="4" t="s">
        <v>7</v>
      </c>
      <c r="I23" s="4" t="s">
        <v>8</v>
      </c>
      <c r="J23" s="5" t="s">
        <v>9</v>
      </c>
    </row>
    <row r="24" spans="1:10" ht="30">
      <c r="A24" s="6" t="s">
        <v>10</v>
      </c>
      <c r="B24" s="39" t="s">
        <v>11</v>
      </c>
      <c r="C24" s="70">
        <v>9</v>
      </c>
      <c r="D24" s="71" t="s">
        <v>35</v>
      </c>
      <c r="E24" s="62" t="s">
        <v>36</v>
      </c>
      <c r="F24" s="100">
        <v>13.33</v>
      </c>
      <c r="G24" s="8">
        <v>216.92</v>
      </c>
      <c r="H24" s="8">
        <v>6.35</v>
      </c>
      <c r="I24" s="8">
        <v>7.11</v>
      </c>
      <c r="J24" s="9">
        <v>32.29</v>
      </c>
    </row>
    <row r="25" spans="1:10" ht="15.75">
      <c r="A25" s="10"/>
      <c r="B25" s="41" t="s">
        <v>12</v>
      </c>
      <c r="C25" s="72">
        <v>36</v>
      </c>
      <c r="D25" s="73" t="s">
        <v>37</v>
      </c>
      <c r="E25" s="63">
        <v>200</v>
      </c>
      <c r="F25" s="97">
        <v>11.46</v>
      </c>
      <c r="G25" s="12">
        <v>117</v>
      </c>
      <c r="H25" s="12">
        <v>4.45</v>
      </c>
      <c r="I25" s="12">
        <v>3.6</v>
      </c>
      <c r="J25" s="13">
        <v>16.149999999999999</v>
      </c>
    </row>
    <row r="26" spans="1:10" ht="15.75">
      <c r="A26" s="10"/>
      <c r="B26" s="47" t="s">
        <v>18</v>
      </c>
      <c r="C26" s="72" t="s">
        <v>22</v>
      </c>
      <c r="D26" s="73" t="s">
        <v>23</v>
      </c>
      <c r="E26" s="63">
        <v>33</v>
      </c>
      <c r="F26" s="97">
        <f>40.71*0.033</f>
        <v>1.3434300000000001</v>
      </c>
      <c r="G26" s="12">
        <f>40*32/20</f>
        <v>64</v>
      </c>
      <c r="H26" s="12">
        <f>0.98*32/20</f>
        <v>1.5680000000000001</v>
      </c>
      <c r="I26" s="12">
        <f>0.2*32/20</f>
        <v>0.32</v>
      </c>
      <c r="J26" s="13">
        <f>8.95*32/20</f>
        <v>14.319999999999999</v>
      </c>
    </row>
    <row r="27" spans="1:10" ht="15.75">
      <c r="A27" s="10"/>
      <c r="B27" s="80"/>
      <c r="C27" s="72" t="s">
        <v>22</v>
      </c>
      <c r="D27" s="73" t="s">
        <v>38</v>
      </c>
      <c r="E27" s="63">
        <v>34</v>
      </c>
      <c r="F27" s="97">
        <v>2.57</v>
      </c>
      <c r="G27" s="12">
        <f>41.6*32/20</f>
        <v>66.56</v>
      </c>
      <c r="H27" s="12">
        <f>1.6*32/20</f>
        <v>2.56</v>
      </c>
      <c r="I27" s="12">
        <f>0.03*32/20</f>
        <v>4.8000000000000001E-2</v>
      </c>
      <c r="J27" s="13">
        <f>8.02*32/20</f>
        <v>12.831999999999999</v>
      </c>
    </row>
    <row r="28" spans="1:10" ht="30">
      <c r="A28" s="10"/>
      <c r="B28" s="106" t="s">
        <v>24</v>
      </c>
      <c r="C28" s="72">
        <v>3</v>
      </c>
      <c r="D28" s="73" t="s">
        <v>39</v>
      </c>
      <c r="E28" s="63">
        <v>12</v>
      </c>
      <c r="F28" s="97">
        <f>8.29*12/10</f>
        <v>9.9479999999999986</v>
      </c>
      <c r="G28" s="12">
        <v>64.7</v>
      </c>
      <c r="H28" s="12">
        <v>0.08</v>
      </c>
      <c r="I28" s="12">
        <v>7.15</v>
      </c>
      <c r="J28" s="13">
        <v>0.12</v>
      </c>
    </row>
    <row r="29" spans="1:10" ht="15.75">
      <c r="A29" s="10"/>
      <c r="B29" s="96"/>
      <c r="C29" s="105">
        <v>6</v>
      </c>
      <c r="D29" s="73" t="s">
        <v>40</v>
      </c>
      <c r="E29" s="63">
        <v>16</v>
      </c>
      <c r="F29" s="97">
        <f>10.6*16/15</f>
        <v>11.306666666666667</v>
      </c>
      <c r="G29" s="17">
        <f>36*22/12</f>
        <v>66</v>
      </c>
      <c r="H29" s="17">
        <f>1.36*22/12</f>
        <v>2.4933333333333336</v>
      </c>
      <c r="I29" s="17">
        <f>2.76*22/12</f>
        <v>5.0599999999999996</v>
      </c>
      <c r="J29" s="55">
        <f>0.31*22/12</f>
        <v>0.56833333333333336</v>
      </c>
    </row>
    <row r="30" spans="1:10" ht="15.75">
      <c r="A30" s="10"/>
      <c r="B30" s="96"/>
      <c r="C30" s="105" t="s">
        <v>22</v>
      </c>
      <c r="D30" s="73" t="s">
        <v>58</v>
      </c>
      <c r="E30" s="63">
        <v>57</v>
      </c>
      <c r="F30" s="97">
        <f>114.6*0.057</f>
        <v>6.5321999999999996</v>
      </c>
      <c r="G30" s="12">
        <f>127.12*20/40</f>
        <v>63.56</v>
      </c>
      <c r="H30" s="12">
        <f>2.14*20/40</f>
        <v>1.07</v>
      </c>
      <c r="I30" s="12">
        <f>2.8*20/40</f>
        <v>1.4</v>
      </c>
      <c r="J30" s="13">
        <f>23.34*20/40</f>
        <v>11.67</v>
      </c>
    </row>
    <row r="31" spans="1:10" ht="16.5" thickBot="1">
      <c r="A31" s="85"/>
      <c r="B31" s="86"/>
      <c r="C31" s="87"/>
      <c r="D31" s="88"/>
      <c r="E31" s="89"/>
      <c r="F31" s="101">
        <f>SUM(F24:F30)</f>
        <v>56.490296666666666</v>
      </c>
      <c r="G31" s="90">
        <f>SUM(G24:G30)</f>
        <v>658.74</v>
      </c>
      <c r="H31" s="90">
        <f t="shared" ref="H31" si="2">SUM(H24:H30)</f>
        <v>18.571333333333335</v>
      </c>
      <c r="I31" s="90">
        <f t="shared" ref="I31" si="3">SUM(I24:I30)</f>
        <v>24.687999999999999</v>
      </c>
      <c r="J31" s="90">
        <f t="shared" ref="J31" si="4">SUM(J24:J30)</f>
        <v>87.950333333333333</v>
      </c>
    </row>
    <row r="32" spans="1:10" ht="15.75">
      <c r="A32" s="6" t="s">
        <v>25</v>
      </c>
      <c r="B32" s="7"/>
      <c r="C32" s="74">
        <v>30</v>
      </c>
      <c r="D32" s="75" t="s">
        <v>41</v>
      </c>
      <c r="E32" s="64">
        <v>200</v>
      </c>
      <c r="F32" s="100">
        <v>3.4</v>
      </c>
      <c r="G32" s="8">
        <v>43</v>
      </c>
      <c r="H32" s="8">
        <v>0.06</v>
      </c>
      <c r="I32" s="8">
        <v>0.01</v>
      </c>
      <c r="J32" s="9">
        <v>10.220000000000001</v>
      </c>
    </row>
    <row r="33" spans="1:10" ht="30" customHeight="1">
      <c r="A33" s="10"/>
      <c r="B33" s="14"/>
      <c r="C33" s="76">
        <v>31</v>
      </c>
      <c r="D33" s="77" t="s">
        <v>49</v>
      </c>
      <c r="E33" s="65" t="s">
        <v>50</v>
      </c>
      <c r="F33" s="97">
        <v>38.96</v>
      </c>
      <c r="G33" s="12">
        <v>400.13</v>
      </c>
      <c r="H33" s="12">
        <v>22.24</v>
      </c>
      <c r="I33" s="12">
        <v>17.73</v>
      </c>
      <c r="J33" s="13">
        <v>137.9</v>
      </c>
    </row>
    <row r="34" spans="1:10" ht="16.5" thickBot="1">
      <c r="A34" s="81"/>
      <c r="B34" s="57"/>
      <c r="C34" s="82"/>
      <c r="D34" s="83"/>
      <c r="E34" s="84"/>
      <c r="F34" s="102">
        <f>SUM(F32:F33)</f>
        <v>42.36</v>
      </c>
      <c r="G34" s="98">
        <f>SUM(G32:G33)</f>
        <v>443.13</v>
      </c>
      <c r="H34" s="98">
        <f t="shared" ref="H34:J34" si="5">SUM(H32:H33)</f>
        <v>22.299999999999997</v>
      </c>
      <c r="I34" s="98">
        <f t="shared" si="5"/>
        <v>17.740000000000002</v>
      </c>
      <c r="J34" s="99">
        <f t="shared" si="5"/>
        <v>148.12</v>
      </c>
    </row>
    <row r="35" spans="1:10" ht="15.75">
      <c r="A35" s="6" t="s">
        <v>13</v>
      </c>
      <c r="B35" s="7" t="s">
        <v>14</v>
      </c>
      <c r="C35" s="74">
        <v>4</v>
      </c>
      <c r="D35" s="75" t="s">
        <v>34</v>
      </c>
      <c r="E35" s="62" t="s">
        <v>56</v>
      </c>
      <c r="F35" s="100">
        <f>36.37*70/100</f>
        <v>25.458999999999996</v>
      </c>
      <c r="G35" s="8">
        <f>8.4*80/60</f>
        <v>11.2</v>
      </c>
      <c r="H35" s="8">
        <f>0.48*80/60</f>
        <v>0.64</v>
      </c>
      <c r="I35" s="8">
        <f>0.06*80/60</f>
        <v>0.08</v>
      </c>
      <c r="J35" s="9">
        <f>1.5*80/60</f>
        <v>2</v>
      </c>
    </row>
    <row r="36" spans="1:10" ht="45">
      <c r="A36" s="10"/>
      <c r="B36" s="11" t="s">
        <v>15</v>
      </c>
      <c r="C36" s="76">
        <v>40</v>
      </c>
      <c r="D36" s="77" t="s">
        <v>44</v>
      </c>
      <c r="E36" s="65" t="s">
        <v>53</v>
      </c>
      <c r="F36" s="97">
        <f>7.28*240/250+5.24*1</f>
        <v>12.2288</v>
      </c>
      <c r="G36" s="12">
        <v>132.5</v>
      </c>
      <c r="H36" s="12">
        <v>2.65</v>
      </c>
      <c r="I36" s="12">
        <v>2.78</v>
      </c>
      <c r="J36" s="13">
        <v>24.23</v>
      </c>
    </row>
    <row r="37" spans="1:10" ht="30">
      <c r="A37" s="10"/>
      <c r="B37" s="11" t="s">
        <v>16</v>
      </c>
      <c r="C37" s="76">
        <v>48</v>
      </c>
      <c r="D37" s="77" t="s">
        <v>42</v>
      </c>
      <c r="E37" s="65" t="s">
        <v>61</v>
      </c>
      <c r="F37" s="97">
        <f>19.6*50/50+14.28*140/150</f>
        <v>32.927999999999997</v>
      </c>
      <c r="G37" s="12">
        <v>223</v>
      </c>
      <c r="H37" s="12">
        <v>12.28</v>
      </c>
      <c r="I37" s="12">
        <v>13.07</v>
      </c>
      <c r="J37" s="13">
        <v>11.51</v>
      </c>
    </row>
    <row r="38" spans="1:10" ht="15.75">
      <c r="A38" s="10"/>
      <c r="B38" s="11" t="s">
        <v>26</v>
      </c>
      <c r="C38" s="76">
        <v>25</v>
      </c>
      <c r="D38" s="77" t="s">
        <v>43</v>
      </c>
      <c r="E38" s="65">
        <v>200</v>
      </c>
      <c r="F38" s="97">
        <v>10.55</v>
      </c>
      <c r="G38" s="12">
        <v>136</v>
      </c>
      <c r="H38" s="12">
        <v>0.6</v>
      </c>
      <c r="I38" s="12">
        <v>0</v>
      </c>
      <c r="J38" s="13">
        <v>33</v>
      </c>
    </row>
    <row r="39" spans="1:10" ht="15.75">
      <c r="A39" s="10"/>
      <c r="B39" s="11" t="s">
        <v>19</v>
      </c>
      <c r="C39" s="76" t="s">
        <v>22</v>
      </c>
      <c r="D39" s="77" t="s">
        <v>27</v>
      </c>
      <c r="E39" s="65" t="s">
        <v>60</v>
      </c>
      <c r="F39" s="97">
        <v>2.13</v>
      </c>
      <c r="G39" s="12">
        <f>62.4*4/30</f>
        <v>8.32</v>
      </c>
      <c r="H39" s="12">
        <f>2.4*40/30</f>
        <v>3.2</v>
      </c>
      <c r="I39" s="12">
        <f>0.45*40/30</f>
        <v>0.6</v>
      </c>
      <c r="J39" s="13">
        <f>11.37*40/30</f>
        <v>15.159999999999998</v>
      </c>
    </row>
    <row r="40" spans="1:10" ht="15.75">
      <c r="A40" s="10"/>
      <c r="B40" s="18" t="s">
        <v>17</v>
      </c>
      <c r="C40" s="78" t="s">
        <v>22</v>
      </c>
      <c r="D40" s="79" t="s">
        <v>23</v>
      </c>
      <c r="E40" s="66" t="s">
        <v>52</v>
      </c>
      <c r="F40" s="103">
        <f>40.71*0.035</f>
        <v>1.4248500000000002</v>
      </c>
      <c r="G40" s="15">
        <f>60*40/30</f>
        <v>80</v>
      </c>
      <c r="H40" s="15">
        <f>1.47*40/30</f>
        <v>1.96</v>
      </c>
      <c r="I40" s="15">
        <f>0.3*40/30</f>
        <v>0.4</v>
      </c>
      <c r="J40" s="16">
        <f>13.44*40/30</f>
        <v>17.920000000000002</v>
      </c>
    </row>
    <row r="41" spans="1:10" ht="16.5" thickBot="1">
      <c r="A41" s="56"/>
      <c r="B41" s="57"/>
      <c r="C41" s="58"/>
      <c r="D41" s="58"/>
      <c r="E41" s="69"/>
      <c r="F41" s="104">
        <f>SUM(F35:F40)</f>
        <v>84.720649999999992</v>
      </c>
      <c r="G41" s="59">
        <f>SUM(G35:G40)</f>
        <v>591.02</v>
      </c>
      <c r="H41" s="59">
        <f>SUM(H35:H40)</f>
        <v>21.330000000000002</v>
      </c>
      <c r="I41" s="59">
        <f>SUM(I35:I40)</f>
        <v>16.93</v>
      </c>
      <c r="J41" s="60">
        <f>SUM(J35:J40)</f>
        <v>103.82000000000001</v>
      </c>
    </row>
    <row r="42" spans="1:10" s="28" customFormat="1">
      <c r="A42" s="27" t="s">
        <v>31</v>
      </c>
      <c r="B42" s="1"/>
      <c r="C42" s="1"/>
      <c r="D42" s="1"/>
      <c r="E42" s="29"/>
      <c r="F42" s="29"/>
    </row>
    <row r="43" spans="1:10">
      <c r="A43" s="27" t="s">
        <v>32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2" orientation="portrait" r:id="rId1"/>
  <ignoredErrors>
    <ignoredError sqref="F14 F34:F35 F11 F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workbookViewId="0">
      <selection activeCell="D8" sqref="D8"/>
    </sheetView>
  </sheetViews>
  <sheetFormatPr defaultColWidth="8.85546875" defaultRowHeight="15"/>
  <cols>
    <col min="1" max="1" width="11.7109375" style="28" bestFit="1" customWidth="1"/>
    <col min="2" max="2" width="10" style="28" customWidth="1"/>
    <col min="3" max="3" width="5.5703125" style="28" customWidth="1"/>
    <col min="4" max="4" width="24.7109375" style="28" customWidth="1"/>
    <col min="5" max="5" width="10.28515625" style="29" customWidth="1"/>
    <col min="6" max="6" width="7" style="29" bestFit="1" customWidth="1"/>
    <col min="7" max="7" width="7.7109375" style="28" customWidth="1"/>
    <col min="8" max="8" width="6.85546875" style="28" bestFit="1" customWidth="1"/>
    <col min="9" max="9" width="6.5703125" style="28" customWidth="1"/>
    <col min="10" max="10" width="8.5703125" style="28" customWidth="1"/>
    <col min="11" max="16384" width="8.85546875" style="28"/>
  </cols>
  <sheetData>
    <row r="1" spans="1:10" ht="28.9" customHeight="1">
      <c r="A1" s="28" t="s">
        <v>0</v>
      </c>
      <c r="B1" s="120" t="s">
        <v>57</v>
      </c>
      <c r="C1" s="121"/>
      <c r="D1" s="122"/>
      <c r="E1" s="29" t="s">
        <v>29</v>
      </c>
      <c r="F1" s="30"/>
      <c r="H1" s="28" t="s">
        <v>1</v>
      </c>
      <c r="I1" s="123">
        <v>44551</v>
      </c>
      <c r="J1" s="123"/>
    </row>
    <row r="2" spans="1:10" ht="15.75" thickBot="1">
      <c r="B2" s="31" t="s">
        <v>33</v>
      </c>
    </row>
    <row r="3" spans="1:10" s="37" customFormat="1" ht="30.75" thickBot="1">
      <c r="A3" s="32" t="s">
        <v>2</v>
      </c>
      <c r="B3" s="33" t="s">
        <v>3</v>
      </c>
      <c r="C3" s="33" t="s">
        <v>20</v>
      </c>
      <c r="D3" s="33" t="s">
        <v>4</v>
      </c>
      <c r="E3" s="34" t="s">
        <v>21</v>
      </c>
      <c r="F3" s="34" t="s">
        <v>5</v>
      </c>
      <c r="G3" s="35" t="s">
        <v>6</v>
      </c>
      <c r="H3" s="33" t="s">
        <v>7</v>
      </c>
      <c r="I3" s="33" t="s">
        <v>8</v>
      </c>
      <c r="J3" s="36" t="s">
        <v>9</v>
      </c>
    </row>
    <row r="4" spans="1:10" ht="30">
      <c r="A4" s="6" t="s">
        <v>10</v>
      </c>
      <c r="B4" s="39" t="s">
        <v>11</v>
      </c>
      <c r="C4" s="70">
        <v>9</v>
      </c>
      <c r="D4" s="71" t="s">
        <v>35</v>
      </c>
      <c r="E4" s="62" t="s">
        <v>36</v>
      </c>
      <c r="F4" s="100">
        <v>18.66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75">
      <c r="A5" s="10"/>
      <c r="B5" s="41" t="s">
        <v>12</v>
      </c>
      <c r="C5" s="72">
        <v>36</v>
      </c>
      <c r="D5" s="73" t="s">
        <v>37</v>
      </c>
      <c r="E5" s="63">
        <v>200</v>
      </c>
      <c r="F5" s="97">
        <v>16.04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75">
      <c r="A6" s="10"/>
      <c r="B6" s="47" t="s">
        <v>18</v>
      </c>
      <c r="C6" s="72" t="s">
        <v>22</v>
      </c>
      <c r="D6" s="73" t="s">
        <v>23</v>
      </c>
      <c r="E6" s="63">
        <v>25</v>
      </c>
      <c r="F6" s="97">
        <f>48.86*0.025</f>
        <v>1.2215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ht="15.75">
      <c r="A7" s="10"/>
      <c r="B7" s="80"/>
      <c r="C7" s="72" t="s">
        <v>22</v>
      </c>
      <c r="D7" s="73" t="s">
        <v>38</v>
      </c>
      <c r="E7" s="63">
        <v>25</v>
      </c>
      <c r="F7" s="97">
        <v>2.31</v>
      </c>
      <c r="G7" s="12">
        <f>41.6*24/20</f>
        <v>49.92</v>
      </c>
      <c r="H7" s="12">
        <f>1.6*24/20</f>
        <v>1.9200000000000004</v>
      </c>
      <c r="I7" s="12">
        <f>0.03*24/20</f>
        <v>3.5999999999999997E-2</v>
      </c>
      <c r="J7" s="13">
        <f>8.02*24/20</f>
        <v>9.6239999999999988</v>
      </c>
    </row>
    <row r="8" spans="1:10" ht="30">
      <c r="A8" s="10"/>
      <c r="B8" s="106" t="s">
        <v>24</v>
      </c>
      <c r="C8" s="72">
        <v>3</v>
      </c>
      <c r="D8" s="73" t="s">
        <v>39</v>
      </c>
      <c r="E8" s="63">
        <v>10</v>
      </c>
      <c r="F8" s="97">
        <v>11.61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>
      <c r="A9" s="107"/>
      <c r="B9" s="96"/>
      <c r="C9" s="105">
        <v>6</v>
      </c>
      <c r="D9" s="73" t="s">
        <v>40</v>
      </c>
      <c r="E9" s="63">
        <v>12</v>
      </c>
      <c r="F9" s="97">
        <f>12.06*12/12</f>
        <v>12.06</v>
      </c>
      <c r="G9" s="17">
        <v>36</v>
      </c>
      <c r="H9" s="17">
        <v>1.36</v>
      </c>
      <c r="I9" s="17">
        <v>2.76</v>
      </c>
      <c r="J9" s="55">
        <v>0.31</v>
      </c>
    </row>
    <row r="10" spans="1:10" ht="15.75">
      <c r="A10" s="11"/>
      <c r="B10" s="96"/>
      <c r="C10" s="105" t="s">
        <v>22</v>
      </c>
      <c r="D10" s="73" t="s">
        <v>58</v>
      </c>
      <c r="E10" s="63">
        <v>38</v>
      </c>
      <c r="F10" s="97">
        <f>114.6*0.038*1.4</f>
        <v>6.0967199999999995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>
      <c r="A11" s="10"/>
      <c r="B11" s="86"/>
      <c r="C11" s="87"/>
      <c r="D11" s="88"/>
      <c r="E11" s="89"/>
      <c r="F11" s="101">
        <f>SUM(F4:F10)</f>
        <v>67.998220000000003</v>
      </c>
      <c r="G11" s="90">
        <f>SUM(G4:G10)</f>
        <v>594.09999999999991</v>
      </c>
      <c r="H11" s="90">
        <f>SUM(H4:H10)</f>
        <v>16.356999999999999</v>
      </c>
      <c r="I11" s="90">
        <f>SUM(I4:I10)</f>
        <v>22.286000000000001</v>
      </c>
      <c r="J11" s="90">
        <f>SUM(J4:J10)</f>
        <v>80.456500000000005</v>
      </c>
    </row>
    <row r="12" spans="1:10" ht="15.75">
      <c r="A12" s="38"/>
      <c r="B12" s="39" t="s">
        <v>16</v>
      </c>
      <c r="C12" s="70">
        <v>12</v>
      </c>
      <c r="D12" s="71" t="s">
        <v>46</v>
      </c>
      <c r="E12" s="62" t="s">
        <v>63</v>
      </c>
      <c r="F12" s="100">
        <f>38.52*90/90</f>
        <v>38.520000000000003</v>
      </c>
      <c r="G12" s="8">
        <v>198.9</v>
      </c>
      <c r="H12" s="8">
        <v>10.69</v>
      </c>
      <c r="I12" s="8">
        <v>12.63</v>
      </c>
      <c r="J12" s="9">
        <v>10.79</v>
      </c>
    </row>
    <row r="13" spans="1:10" ht="15.75">
      <c r="A13" s="40"/>
      <c r="B13" s="108" t="s">
        <v>47</v>
      </c>
      <c r="C13" s="109">
        <v>69</v>
      </c>
      <c r="D13" s="110" t="s">
        <v>62</v>
      </c>
      <c r="E13" s="111" t="s">
        <v>64</v>
      </c>
      <c r="F13" s="112">
        <f>19.37*140/150</f>
        <v>18.078666666666667</v>
      </c>
      <c r="G13" s="17">
        <v>300.94</v>
      </c>
      <c r="H13" s="17">
        <v>6.28</v>
      </c>
      <c r="I13" s="17">
        <v>9.94</v>
      </c>
      <c r="J13" s="55">
        <v>46.69</v>
      </c>
    </row>
    <row r="14" spans="1:10" ht="15.75">
      <c r="A14" s="40"/>
      <c r="B14" s="41" t="s">
        <v>26</v>
      </c>
      <c r="C14" s="72">
        <v>25</v>
      </c>
      <c r="D14" s="73" t="s">
        <v>43</v>
      </c>
      <c r="E14" s="93">
        <v>200</v>
      </c>
      <c r="F14" s="113">
        <f>10.55*1.4</f>
        <v>14.77</v>
      </c>
      <c r="G14" s="12">
        <v>136</v>
      </c>
      <c r="H14" s="12">
        <v>0.6</v>
      </c>
      <c r="I14" s="12">
        <v>0</v>
      </c>
      <c r="J14" s="13">
        <v>33</v>
      </c>
    </row>
    <row r="15" spans="1:10" ht="16.899999999999999" customHeight="1">
      <c r="A15" s="40"/>
      <c r="B15" s="44" t="s">
        <v>24</v>
      </c>
      <c r="C15" s="105">
        <v>15</v>
      </c>
      <c r="D15" s="73" t="s">
        <v>51</v>
      </c>
      <c r="E15" s="63">
        <v>20</v>
      </c>
      <c r="F15" s="97">
        <f>3.68*20/25</f>
        <v>2.9440000000000004</v>
      </c>
      <c r="G15" s="12">
        <v>21.25</v>
      </c>
      <c r="H15" s="12">
        <v>0.45</v>
      </c>
      <c r="I15" s="12">
        <v>1.31</v>
      </c>
      <c r="J15" s="13">
        <v>1.92</v>
      </c>
    </row>
    <row r="16" spans="1:10" ht="15.75">
      <c r="A16" s="40"/>
      <c r="B16" s="41" t="s">
        <v>19</v>
      </c>
      <c r="C16" s="72" t="s">
        <v>22</v>
      </c>
      <c r="D16" s="73" t="s">
        <v>27</v>
      </c>
      <c r="E16" s="93" t="s">
        <v>54</v>
      </c>
      <c r="F16" s="113">
        <f>72*0.031</f>
        <v>2.2320000000000002</v>
      </c>
      <c r="G16" s="42">
        <f>62.4*30/30</f>
        <v>62.4</v>
      </c>
      <c r="H16" s="42">
        <f>2.4*30/30</f>
        <v>2.4</v>
      </c>
      <c r="I16" s="42">
        <f>0.45*30/30</f>
        <v>0.45</v>
      </c>
      <c r="J16" s="43">
        <f>11.37*30/30</f>
        <v>11.37</v>
      </c>
    </row>
    <row r="17" spans="1:10" ht="15.75">
      <c r="A17" s="40"/>
      <c r="B17" s="47" t="s">
        <v>17</v>
      </c>
      <c r="C17" s="91" t="s">
        <v>22</v>
      </c>
      <c r="D17" s="92" t="s">
        <v>23</v>
      </c>
      <c r="E17" s="94" t="s">
        <v>54</v>
      </c>
      <c r="F17" s="114">
        <v>1.46</v>
      </c>
      <c r="G17" s="45">
        <f>60*30/30</f>
        <v>60</v>
      </c>
      <c r="H17" s="45">
        <f>1.47*30/30</f>
        <v>1.47</v>
      </c>
      <c r="I17" s="45">
        <f>0.3*30/30</f>
        <v>0.3</v>
      </c>
      <c r="J17" s="46">
        <f>13.44*30/30</f>
        <v>13.44</v>
      </c>
    </row>
    <row r="18" spans="1:10" ht="16.5" thickBot="1">
      <c r="A18" s="48"/>
      <c r="B18" s="49"/>
      <c r="C18" s="50"/>
      <c r="D18" s="50"/>
      <c r="E18" s="95"/>
      <c r="F18" s="115">
        <f>SUM(F12:F17)</f>
        <v>78.004666666666665</v>
      </c>
      <c r="G18" s="52">
        <f>SUM(G12:G17)</f>
        <v>779.49</v>
      </c>
      <c r="H18" s="52">
        <f>SUM(H12:H17)</f>
        <v>21.889999999999997</v>
      </c>
      <c r="I18" s="52">
        <f>SUM(I12:I17)</f>
        <v>24.63</v>
      </c>
      <c r="J18" s="53">
        <f>SUM(J12:J17)</f>
        <v>117.21</v>
      </c>
    </row>
    <row r="19" spans="1:10" ht="45.75" thickBot="1">
      <c r="A19" s="38"/>
      <c r="B19" s="54" t="s">
        <v>15</v>
      </c>
      <c r="C19" s="76">
        <v>40</v>
      </c>
      <c r="D19" s="77" t="s">
        <v>44</v>
      </c>
      <c r="E19" s="65" t="s">
        <v>53</v>
      </c>
      <c r="F19" s="97">
        <f>10.19*240/250+5.24*1</f>
        <v>15.022399999999999</v>
      </c>
      <c r="G19" s="12">
        <v>132.5</v>
      </c>
      <c r="H19" s="12">
        <v>2.65</v>
      </c>
      <c r="I19" s="12">
        <v>2.78</v>
      </c>
      <c r="J19" s="13">
        <v>24.23</v>
      </c>
    </row>
    <row r="20" spans="1:10" ht="15.75">
      <c r="A20" s="40"/>
      <c r="B20" s="41" t="s">
        <v>16</v>
      </c>
      <c r="C20" s="72">
        <v>12</v>
      </c>
      <c r="D20" s="73" t="s">
        <v>46</v>
      </c>
      <c r="E20" s="62" t="s">
        <v>45</v>
      </c>
      <c r="F20" s="100">
        <f>38.52*80/90</f>
        <v>34.24</v>
      </c>
      <c r="G20" s="12">
        <v>198.9</v>
      </c>
      <c r="H20" s="12">
        <v>10.69</v>
      </c>
      <c r="I20" s="12">
        <v>12.63</v>
      </c>
      <c r="J20" s="12">
        <v>10.79</v>
      </c>
    </row>
    <row r="21" spans="1:10" ht="15.75">
      <c r="A21" s="40"/>
      <c r="B21" s="108" t="s">
        <v>47</v>
      </c>
      <c r="C21" s="109">
        <v>69</v>
      </c>
      <c r="D21" s="110" t="s">
        <v>62</v>
      </c>
      <c r="E21" s="111" t="s">
        <v>64</v>
      </c>
      <c r="F21" s="112">
        <f>19.37*140/150</f>
        <v>18.078666666666667</v>
      </c>
      <c r="G21" s="17">
        <v>300.94</v>
      </c>
      <c r="H21" s="17">
        <v>6.28</v>
      </c>
      <c r="I21" s="17">
        <v>9.94</v>
      </c>
      <c r="J21" s="55">
        <v>46.69</v>
      </c>
    </row>
    <row r="22" spans="1:10" ht="15.75">
      <c r="A22" s="40"/>
      <c r="B22" s="41" t="s">
        <v>26</v>
      </c>
      <c r="C22" s="72">
        <v>25</v>
      </c>
      <c r="D22" s="73" t="s">
        <v>43</v>
      </c>
      <c r="E22" s="93">
        <v>200</v>
      </c>
      <c r="F22" s="113">
        <f>10.55*1.4</f>
        <v>14.77</v>
      </c>
      <c r="G22" s="12">
        <v>136</v>
      </c>
      <c r="H22" s="12">
        <v>0.6</v>
      </c>
      <c r="I22" s="12">
        <v>0</v>
      </c>
      <c r="J22" s="13">
        <v>33</v>
      </c>
    </row>
    <row r="23" spans="1:10" ht="30">
      <c r="A23" s="40"/>
      <c r="B23" s="44" t="s">
        <v>24</v>
      </c>
      <c r="C23" s="105">
        <v>15</v>
      </c>
      <c r="D23" s="73" t="s">
        <v>51</v>
      </c>
      <c r="E23" s="63">
        <v>25</v>
      </c>
      <c r="F23" s="97">
        <f>3.68*25/25</f>
        <v>3.68</v>
      </c>
      <c r="G23" s="12">
        <v>21.25</v>
      </c>
      <c r="H23" s="12">
        <v>0.45</v>
      </c>
      <c r="I23" s="12">
        <v>1.31</v>
      </c>
      <c r="J23" s="13">
        <v>1.92</v>
      </c>
    </row>
    <row r="24" spans="1:10" ht="15.75">
      <c r="A24" s="40"/>
      <c r="B24" s="41" t="s">
        <v>19</v>
      </c>
      <c r="C24" s="72" t="s">
        <v>22</v>
      </c>
      <c r="D24" s="73" t="s">
        <v>27</v>
      </c>
      <c r="E24" s="93" t="s">
        <v>52</v>
      </c>
      <c r="F24" s="113">
        <f>72*0.035</f>
        <v>2.5200000000000005</v>
      </c>
      <c r="G24" s="42">
        <f>62.4*40/30</f>
        <v>83.2</v>
      </c>
      <c r="H24" s="42">
        <f>2.4*40/30</f>
        <v>3.2</v>
      </c>
      <c r="I24" s="42">
        <f>0.45*40/30</f>
        <v>0.6</v>
      </c>
      <c r="J24" s="43">
        <f>11.37*40/30</f>
        <v>15.159999999999998</v>
      </c>
    </row>
    <row r="25" spans="1:10" ht="15.75">
      <c r="A25" s="40"/>
      <c r="B25" s="47" t="s">
        <v>17</v>
      </c>
      <c r="C25" s="91" t="s">
        <v>22</v>
      </c>
      <c r="D25" s="92" t="s">
        <v>23</v>
      </c>
      <c r="E25" s="94" t="s">
        <v>52</v>
      </c>
      <c r="F25" s="114">
        <v>1.69</v>
      </c>
      <c r="G25" s="45">
        <f>60*40/30</f>
        <v>80</v>
      </c>
      <c r="H25" s="45">
        <f>1.47*40/30</f>
        <v>1.96</v>
      </c>
      <c r="I25" s="45">
        <f>0.3*40/30</f>
        <v>0.4</v>
      </c>
      <c r="J25" s="46">
        <f>13.44*40/30</f>
        <v>17.920000000000002</v>
      </c>
    </row>
    <row r="26" spans="1:10" ht="15.75" thickBot="1">
      <c r="A26" s="48"/>
      <c r="B26" s="49"/>
      <c r="C26" s="50"/>
      <c r="D26" s="50"/>
      <c r="E26" s="51"/>
      <c r="F26" s="116">
        <f>SUM(F19:F25)</f>
        <v>90.001066666666659</v>
      </c>
      <c r="G26" s="52">
        <f>SUM(G19:G25)</f>
        <v>952.79</v>
      </c>
      <c r="H26" s="52">
        <f>SUM(H19:H25)</f>
        <v>25.830000000000002</v>
      </c>
      <c r="I26" s="52">
        <f>SUM(I19:I25)</f>
        <v>27.66</v>
      </c>
      <c r="J26" s="53">
        <f>SUM(J19:J25)</f>
        <v>149.70999999999998</v>
      </c>
    </row>
    <row r="27" spans="1:10" s="1" customFormat="1">
      <c r="E27" s="20"/>
      <c r="F27" s="20"/>
    </row>
    <row r="28" spans="1:10" s="1" customFormat="1">
      <c r="A28" s="27" t="s">
        <v>31</v>
      </c>
      <c r="E28" s="20"/>
      <c r="F28" s="20"/>
    </row>
    <row r="29" spans="1:10" s="1" customFormat="1">
      <c r="E29" s="20"/>
      <c r="F29" s="20"/>
    </row>
    <row r="30" spans="1:10" s="1" customFormat="1">
      <c r="A30" s="27" t="s">
        <v>32</v>
      </c>
      <c r="E30" s="20"/>
      <c r="F30" s="20"/>
    </row>
    <row r="31" spans="1:10" s="1" customFormat="1">
      <c r="E31" s="20"/>
      <c r="F31" s="20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0:F11 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2021-12-20T03:46:38Z</cp:lastPrinted>
  <dcterms:created xsi:type="dcterms:W3CDTF">2015-06-05T18:19:34Z</dcterms:created>
  <dcterms:modified xsi:type="dcterms:W3CDTF">2021-12-20T03:47:11Z</dcterms:modified>
</cp:coreProperties>
</file>